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4" name="Dashboard" state="visible" r:id="rId5"/>
    <sheet sheetId="2" name="Settings" state="visible" r:id="rId6"/>
    <sheet sheetId="3" name="Inventory" state="visible" r:id="rId7"/>
  </sheets>
  <calcPr calcId="171027" fullCalcOnLoad="1"/>
</workbook>
</file>

<file path=xl/sharedStrings.xml><?xml version="1.0" encoding="utf-8"?>
<sst xmlns="http://schemas.openxmlformats.org/spreadsheetml/2006/main" count="64" uniqueCount="55">
  <si>
    <t>Free Reseller Inventory Spreadsheet: how to use it</t>
  </si>
  <si>
    <t>Start here:</t>
  </si>
  <si>
    <t>Yellow cells are yours to fill in. Green-grey cells hold formulas: leave them alone and they fill themselves.</t>
  </si>
  <si>
    <t>The example file is filled with fictional data so you can see every number working. The blank file is the same workbook, empty: use that one.</t>
  </si>
  <si>
    <t>Google Sheets: File &gt; Import &gt; Upload the .xlsx (or open it from Google Drive), then File &gt; Save as Google Sheets. Excel: just open it (Excel 2010 or newer). Numbers on Mac also opens it.</t>
  </si>
  <si>
    <t>Set up (3 minutes):</t>
  </si>
  <si>
    <t>1. Settings: your selling platforms with the fee % each one takes (typed in, not read from the site: check each platform's current fees and edit them), your sourcing places and the year (E2).</t>
  </si>
  <si>
    <t>2. Inventory: one row per item the day you buy it: name, where you bought it, date and cost. When you list it, add the platform and list price. When it sells, type the sold date, the sale price and the shipping you paid.</t>
  </si>
  <si>
    <t>The platform fee, profit, margin, days to sell and the IN STOCK / SOLD status fill in. Profit = sale price minus what you paid, the platform fee and your shipping cost. Unsold items show yellow.</t>
  </si>
  <si>
    <t>What you get:</t>
  </si>
  <si>
    <t>Dashboard: items sold, revenue, fees, cost of goods, shipping and profit by month; each platform with sales, revenue and profit; items in stock, cash tied up in stock and the listed value of stock.</t>
  </si>
  <si>
    <t>Limits: 500 items, 5 platforms, 10 sourcing places. Need an Expenses tab (supplies, subscriptions, travel), a tax set-aside, stale-stock alerts and average days to sell per platform? See the paid Reseller Inventory and Profit Tracker at tuper.app/templates. This is a record-keeping tool, not tax advice.</t>
  </si>
  <si>
    <t>Help:</t>
  </si>
  <si>
    <t>Something wrong? Message us at support@tuper.app and we fix it.</t>
  </si>
  <si>
    <t>Designed by Tuper. Built with AI tools and tested by us; tell us if anything breaks.</t>
  </si>
  <si>
    <t>Month</t>
  </si>
  <si>
    <t>Sold</t>
  </si>
  <si>
    <t>Revenue</t>
  </si>
  <si>
    <t>Fees</t>
  </si>
  <si>
    <t>Cost of goods</t>
  </si>
  <si>
    <t>Shipping</t>
  </si>
  <si>
    <t>Profit</t>
  </si>
  <si>
    <t>Platform</t>
  </si>
  <si>
    <t>Jan</t>
  </si>
  <si>
    <t>Feb</t>
  </si>
  <si>
    <t>Mar</t>
  </si>
  <si>
    <t>Apr</t>
  </si>
  <si>
    <t>May</t>
  </si>
  <si>
    <t>Jun</t>
  </si>
  <si>
    <t>Jul</t>
  </si>
  <si>
    <t>Stock right now</t>
  </si>
  <si>
    <t>Value</t>
  </si>
  <si>
    <t>Aug</t>
  </si>
  <si>
    <t>Items in stock</t>
  </si>
  <si>
    <t>Sep</t>
  </si>
  <si>
    <t>Cash tied up (cost)</t>
  </si>
  <si>
    <t>Oct</t>
  </si>
  <si>
    <t>Listed value of stock</t>
  </si>
  <si>
    <t>Nov</t>
  </si>
  <si>
    <t>Dec</t>
  </si>
  <si>
    <t>Year</t>
  </si>
  <si>
    <t>Fee % of sale price</t>
  </si>
  <si>
    <t>Sourcing place</t>
  </si>
  <si>
    <t>Item</t>
  </si>
  <si>
    <t>Source</t>
  </si>
  <si>
    <t>Bought on</t>
  </si>
  <si>
    <t>Cost</t>
  </si>
  <si>
    <t>List price</t>
  </si>
  <si>
    <t>Sold on</t>
  </si>
  <si>
    <t>Sale price</t>
  </si>
  <si>
    <t>Shipping you paid</t>
  </si>
  <si>
    <t>Platform fee</t>
  </si>
  <si>
    <t>Margin</t>
  </si>
  <si>
    <t>Days to sell</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</si>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</sst>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yyyy-mm-dd"/>
  </numFmts>
  <fonts count="4" x14ac:knownFonts="1">
    <font>
      <color theme="1"/>
      <family val="2"/>
      <scheme val="minor"/>
      <sz val="11"/>
      <name val="Calibri"/>
    </font>
    <font>
      <b/>
      <color rgb="FF2F5D50"/>
      <sz val="13"/>
    </font>
    <font>
      <b/>
    </font>
    <font>
      <b/>
      <color rgb="FFFFFFFF"/>
    </font>
  </fonts>
  <fills count="5">
    <fill>
      <patternFill patternType="none"/>
    </fill>
    <fill>
      <patternFill patternType="gray125"/>
    </fill>
    <fill>
      <patternFill patternType="solid">
        <fgColor rgb="FF2F5D50"/>
      </patternFill>
    </fill>
    <fill>
      <patternFill patternType="solid">
        <fgColor rgb="FFFFF8DC"/>
      </patternFill>
    </fill>
    <fill>
      <patternFill patternType="solid">
        <fgColor rgb="FFEFF4F2"/>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3" fillId="2" borderId="0" xfId="0" applyFont="1" applyFill="1"/>
    <xf numFmtId="164" fontId="0" fillId="0" borderId="0" xfId="0" applyNumberFormat="1"/>
    <xf numFmtId="0" fontId="2" fillId="0" borderId="0" xfId="0" applyFont="1"/>
    <xf numFmtId="164" fontId="2" fillId="0" borderId="0" xfId="0" applyNumberFormat="1" applyFont="1"/>
    <xf numFmtId="0" fontId="3" fillId="2" borderId="0" xfId="0" applyFont="1" applyFill="1" applyAlignment="1">
      <alignment vertical="center" wrapText="1"/>
    </xf>
    <xf numFmtId="0" fontId="0" fillId="3" borderId="0" xfId="0" applyFill="1"/>
    <xf numFmtId="165" fontId="0" fillId="3" borderId="0" xfId="0" applyNumberFormat="1" applyFill="1"/>
    <xf numFmtId="166" fontId="0" fillId="3" borderId="0" xfId="0" applyNumberFormat="1" applyFill="1"/>
    <xf numFmtId="164" fontId="0" fillId="3" borderId="0" xfId="0" applyNumberFormat="1" applyFill="1"/>
    <xf numFmtId="164" fontId="0" fillId="4" borderId="0" xfId="0" applyNumberFormat="1" applyFill="1"/>
    <xf numFmtId="165" fontId="0" fillId="4" borderId="0" xfId="0" applyNumberFormat="1" applyFill="1"/>
    <xf numFmtId="0" fontId="0" fillId="4" borderId="0" xfId="0" applyFill="1"/>
  </cellXfs>
  <cellStyles count="1">
    <cellStyle name="Normal" xfId="0" builtinId="0"/>
  </cellStyles>
  <dxfs count="1">
    <dxf>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4.xml"/><Relationship Id="rId6" Type="http://schemas.openxmlformats.org/officeDocument/2006/relationships/worksheet" Target="worksheets/sheet2.xml"/><Relationship Id="rId7"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D50"/>
    <pageSetUpPr fitToPage="1"/>
  </sheetPr>
  <dimension ref="A1:A16"/>
  <sheetFormatPr defaultRowHeight="15" outlineLevelRow="0" outlineLevelCol="0" x14ac:dyDescent="55"/>
  <cols>
    <col min="1" max="1" width="110" customWidth="1"/>
  </cols>
  <sheetData>
    <row r="1" spans="1:1" x14ac:dyDescent="0.25">
      <c r="A1" s="1" t="s">
        <v>0</v>
      </c>
    </row>
    <row r="3" spans="1:1" x14ac:dyDescent="0.25">
      <c r="A3"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2" t="s">
        <v>9</v>
      </c>
    </row>
    <row r="12" spans="1:1" x14ac:dyDescent="0.25">
      <c r="A12" s="3" t="s">
        <v>10</v>
      </c>
    </row>
    <row r="13" spans="1:1" x14ac:dyDescent="0.25">
      <c r="A13" s="3" t="s">
        <v>11</v>
      </c>
    </row>
    <row r="14" spans="1:1" x14ac:dyDescent="0.25">
      <c r="A14" s="2" t="s">
        <v>12</v>
      </c>
    </row>
    <row r="15" spans="1:1" x14ac:dyDescent="0.25">
      <c r="A15" s="3" t="s">
        <v>13</v>
      </c>
    </row>
    <row r="16" spans="1:1" x14ac:dyDescent="0.25">
      <c r="A16" s="3" t="s">
        <v>14</v>
      </c>
    </row>
  </sheetData>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3" width="20" customWidth="1"/>
    <col min="5" max="5" width="14" customWidth="1"/>
  </cols>
  <sheetData>
    <row r="1" ht="30" customHeight="1" spans="1:5" x14ac:dyDescent="0.25">
      <c r="A1" s="8" t="s">
        <v>22</v>
      </c>
      <c r="B1" s="8" t="s">
        <v>41</v>
      </c>
      <c r="C1" s="8" t="s">
        <v>42</v>
      </c>
      <c r="E1" s="4" t="s">
        <v>40</v>
      </c>
    </row>
    <row r="2" spans="1:5" x14ac:dyDescent="0.25">
      <c r="A2" s="9"/>
      <c r="B2" s="10"/>
      <c r="C2" s="9"/>
      <c r="E2" s="9">
        <v>2026</v>
      </c>
    </row>
    <row r="3" spans="1:3" x14ac:dyDescent="0.25">
      <c r="A3" s="9"/>
      <c r="B3" s="10"/>
      <c r="C3" s="9"/>
    </row>
    <row r="4" spans="1:3" x14ac:dyDescent="0.25">
      <c r="A4" s="9"/>
      <c r="B4" s="10"/>
      <c r="C4" s="9"/>
    </row>
    <row r="5" spans="1:3" x14ac:dyDescent="0.25">
      <c r="A5" s="9"/>
      <c r="B5" s="10"/>
      <c r="C5" s="9"/>
    </row>
    <row r="6" spans="1:3" x14ac:dyDescent="0.25">
      <c r="A6" s="9"/>
      <c r="B6" s="10"/>
      <c r="C6" s="9"/>
    </row>
    <row r="7" spans="1:3" x14ac:dyDescent="0.25">
      <c r="A7" s="9"/>
      <c r="B7" s="10"/>
      <c r="C7" s="9"/>
    </row>
    <row r="8" spans="1:3" x14ac:dyDescent="0.25">
      <c r="A8" s="9"/>
      <c r="B8" s="10"/>
      <c r="C8" s="9"/>
    </row>
    <row r="9" spans="1:3" x14ac:dyDescent="0.25">
      <c r="A9" s="9"/>
      <c r="B9" s="10"/>
      <c r="C9" s="9"/>
    </row>
    <row r="10" spans="1:3" x14ac:dyDescent="0.25">
      <c r="A10" s="9"/>
      <c r="B10" s="10"/>
      <c r="C10" s="9"/>
    </row>
    <row r="11" spans="1:3" x14ac:dyDescent="0.25">
      <c r="A11" s="9"/>
      <c r="B11" s="10"/>
      <c r="C11" s="9"/>
    </row>
  </sheetData>
  <dataValidations count="2">
    <dataValidation type="decimal" operator="greaterThanOrEqual" allowBlank="1" showErrorMessage="1" error="Enter a number (0 or more)." sqref="B10:B11">
      <formula1>0</formula1>
    </dataValidation>
    <dataValidation type="decimal" operator="greaterThanOrEqual" allowBlank="1" showErrorMessage="1" error="Enter a number (0 or more)." sqref="B2:B11">
      <formula1>0</formula1>
    </dataValidation>
  </dataValidation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6" customWidth="1"/>
    <col min="3" max="3" width="12" customWidth="1"/>
    <col min="4" max="4" width="10" customWidth="1"/>
    <col min="5" max="5" width="18" customWidth="1"/>
    <col min="6" max="6" width="10" customWidth="1"/>
    <col min="7" max="7" width="12" customWidth="1"/>
    <col min="8" max="8" width="10" customWidth="1"/>
    <col min="9" max="9" width="11" customWidth="1"/>
    <col min="10" max="11" width="10" customWidth="1"/>
    <col min="12" max="12" width="8" customWidth="1"/>
    <col min="14" max="14" width="10" customWidth="1"/>
    <col min="15" max="16" width="7" customWidth="1"/>
  </cols>
  <sheetData>
    <row r="1" ht="30" customHeight="1" spans="1:16" x14ac:dyDescent="0.25">
      <c r="A1" s="8" t="s">
        <v>43</v>
      </c>
      <c r="B1" s="8" t="s">
        <v>44</v>
      </c>
      <c r="C1" s="8" t="s">
        <v>45</v>
      </c>
      <c r="D1" s="8" t="s">
        <v>46</v>
      </c>
      <c r="E1" s="8" t="s">
        <v>22</v>
      </c>
      <c r="F1" s="8" t="s">
        <v>47</v>
      </c>
      <c r="G1" s="8" t="s">
        <v>48</v>
      </c>
      <c r="H1" s="8" t="s">
        <v>49</v>
      </c>
      <c r="I1" s="8" t="s">
        <v>50</v>
      </c>
      <c r="J1" s="8" t="s">
        <v>51</v>
      </c>
      <c r="K1" s="8" t="s">
        <v>21</v>
      </c>
      <c r="L1" s="8" t="s">
        <v>52</v>
      </c>
      <c r="M1" s="8" t="s">
        <v>53</v>
      </c>
      <c r="N1" s="8" t="s">
        <v>54</v>
      </c>
      <c r="O1" s="8" t="s">
        <v>15</v>
      </c>
      <c r="P1" s="8" t="s">
        <v>40</v>
      </c>
    </row>
    <row r="2" spans="1:16" x14ac:dyDescent="0.25">
      <c r="A2" s="9"/>
      <c r="B2" s="9"/>
      <c r="C2" s="11"/>
      <c r="D2" s="12"/>
      <c r="E2" s="9"/>
      <c r="F2" s="12"/>
      <c r="G2" s="11"/>
      <c r="H2" s="12"/>
      <c r="I2" s="12"/>
      <c r="J2" s="13">
        <f>IF(OR(G2="",H2=""),"",ROUND(N(H2)*IFERROR(INDEX(Settings!$B$2:$B$11,MATCH(E2,Settings!$A$2:$A$11,0)),0),2))</f>
      </c>
      <c r="K2" s="13">
        <f>IF(G2="","",N(H2)-N(D2)-N(J2)-N(I2))</f>
      </c>
      <c r="L2" s="14">
        <f>IF(OR(G2="",N(H2)=0),"",K2/H2)</f>
      </c>
      <c r="M2" s="15">
        <f>IF(OR(G2="",C2=""),"",G2-C2)</f>
      </c>
      <c r="N2" s="15">
        <f>IF(A2="","",IF(G2="","IN STOCK","SOLD"))</f>
      </c>
      <c r="O2" s="15">
        <f>IF(G2="","",MONTH(G2))</f>
      </c>
      <c r="P2" s="15">
        <f>IF(G2="","",YEAR(G2))</f>
      </c>
    </row>
    <row r="3" spans="1:16" x14ac:dyDescent="0.25">
      <c r="A3" s="9"/>
      <c r="B3" s="9"/>
      <c r="C3" s="11"/>
      <c r="D3" s="12"/>
      <c r="E3" s="9"/>
      <c r="F3" s="12"/>
      <c r="G3" s="11"/>
      <c r="H3" s="12"/>
      <c r="I3" s="12"/>
      <c r="J3" s="13">
        <f>IF(OR(G3="",H3=""),"",ROUND(N(H3)*IFERROR(INDEX(Settings!$B$2:$B$11,MATCH(E3,Settings!$A$2:$A$11,0)),0),2))</f>
      </c>
      <c r="K3" s="13">
        <f>IF(G3="","",N(H3)-N(D3)-N(J3)-N(I3))</f>
      </c>
      <c r="L3" s="14">
        <f>IF(OR(G3="",N(H3)=0),"",K3/H3)</f>
      </c>
      <c r="M3" s="15">
        <f>IF(OR(G3="",C3=""),"",G3-C3)</f>
      </c>
      <c r="N3" s="15">
        <f>IF(A3="","",IF(G3="","IN STOCK","SOLD"))</f>
      </c>
      <c r="O3" s="15">
        <f>IF(G3="","",MONTH(G3))</f>
      </c>
      <c r="P3" s="15">
        <f>IF(G3="","",YEAR(G3))</f>
      </c>
    </row>
    <row r="4" spans="1:16" x14ac:dyDescent="0.25">
      <c r="A4" s="9"/>
      <c r="B4" s="9"/>
      <c r="C4" s="11"/>
      <c r="D4" s="12"/>
      <c r="E4" s="9"/>
      <c r="F4" s="12"/>
      <c r="G4" s="11"/>
      <c r="H4" s="12"/>
      <c r="I4" s="12"/>
      <c r="J4" s="13">
        <f>IF(OR(G4="",H4=""),"",ROUND(N(H4)*IFERROR(INDEX(Settings!$B$2:$B$11,MATCH(E4,Settings!$A$2:$A$11,0)),0),2))</f>
      </c>
      <c r="K4" s="13">
        <f>IF(G4="","",N(H4)-N(D4)-N(J4)-N(I4))</f>
      </c>
      <c r="L4" s="14">
        <f>IF(OR(G4="",N(H4)=0),"",K4/H4)</f>
      </c>
      <c r="M4" s="15">
        <f>IF(OR(G4="",C4=""),"",G4-C4)</f>
      </c>
      <c r="N4" s="15">
        <f>IF(A4="","",IF(G4="","IN STOCK","SOLD"))</f>
      </c>
      <c r="O4" s="15">
        <f>IF(G4="","",MONTH(G4))</f>
      </c>
      <c r="P4" s="15">
        <f>IF(G4="","",YEAR(G4))</f>
      </c>
    </row>
    <row r="5" spans="1:16" x14ac:dyDescent="0.25">
      <c r="A5" s="9"/>
      <c r="B5" s="9"/>
      <c r="C5" s="11"/>
      <c r="D5" s="12"/>
      <c r="E5" s="9"/>
      <c r="F5" s="12"/>
      <c r="G5" s="11"/>
      <c r="H5" s="12"/>
      <c r="I5" s="12"/>
      <c r="J5" s="13">
        <f>IF(OR(G5="",H5=""),"",ROUND(N(H5)*IFERROR(INDEX(Settings!$B$2:$B$11,MATCH(E5,Settings!$A$2:$A$11,0)),0),2))</f>
      </c>
      <c r="K5" s="13">
        <f>IF(G5="","",N(H5)-N(D5)-N(J5)-N(I5))</f>
      </c>
      <c r="L5" s="14">
        <f>IF(OR(G5="",N(H5)=0),"",K5/H5)</f>
      </c>
      <c r="M5" s="15">
        <f>IF(OR(G5="",C5=""),"",G5-C5)</f>
      </c>
      <c r="N5" s="15">
        <f>IF(A5="","",IF(G5="","IN STOCK","SOLD"))</f>
      </c>
      <c r="O5" s="15">
        <f>IF(G5="","",MONTH(G5))</f>
      </c>
      <c r="P5" s="15">
        <f>IF(G5="","",YEAR(G5))</f>
      </c>
    </row>
    <row r="6" spans="1:16" x14ac:dyDescent="0.25">
      <c r="A6" s="9"/>
      <c r="B6" s="9"/>
      <c r="C6" s="11"/>
      <c r="D6" s="12"/>
      <c r="E6" s="9"/>
      <c r="F6" s="12"/>
      <c r="G6" s="11"/>
      <c r="H6" s="12"/>
      <c r="I6" s="12"/>
      <c r="J6" s="13">
        <f>IF(OR(G6="",H6=""),"",ROUND(N(H6)*IFERROR(INDEX(Settings!$B$2:$B$11,MATCH(E6,Settings!$A$2:$A$11,0)),0),2))</f>
      </c>
      <c r="K6" s="13">
        <f>IF(G6="","",N(H6)-N(D6)-N(J6)-N(I6))</f>
      </c>
      <c r="L6" s="14">
        <f>IF(OR(G6="",N(H6)=0),"",K6/H6)</f>
      </c>
      <c r="M6" s="15">
        <f>IF(OR(G6="",C6=""),"",G6-C6)</f>
      </c>
      <c r="N6" s="15">
        <f>IF(A6="","",IF(G6="","IN STOCK","SOLD"))</f>
      </c>
      <c r="O6" s="15">
        <f>IF(G6="","",MONTH(G6))</f>
      </c>
      <c r="P6" s="15">
        <f>IF(G6="","",YEAR(G6))</f>
      </c>
    </row>
    <row r="7" spans="1:16" x14ac:dyDescent="0.25">
      <c r="A7" s="9"/>
      <c r="B7" s="9"/>
      <c r="C7" s="11"/>
      <c r="D7" s="12"/>
      <c r="E7" s="9"/>
      <c r="F7" s="12"/>
      <c r="G7" s="11"/>
      <c r="H7" s="12"/>
      <c r="I7" s="12"/>
      <c r="J7" s="13">
        <f>IF(OR(G7="",H7=""),"",ROUND(N(H7)*IFERROR(INDEX(Settings!$B$2:$B$11,MATCH(E7,Settings!$A$2:$A$11,0)),0),2))</f>
      </c>
      <c r="K7" s="13">
        <f>IF(G7="","",N(H7)-N(D7)-N(J7)-N(I7))</f>
      </c>
      <c r="L7" s="14">
        <f>IF(OR(G7="",N(H7)=0),"",K7/H7)</f>
      </c>
      <c r="M7" s="15">
        <f>IF(OR(G7="",C7=""),"",G7-C7)</f>
      </c>
      <c r="N7" s="15">
        <f>IF(A7="","",IF(G7="","IN STOCK","SOLD"))</f>
      </c>
      <c r="O7" s="15">
        <f>IF(G7="","",MONTH(G7))</f>
      </c>
      <c r="P7" s="15">
        <f>IF(G7="","",YEAR(G7))</f>
      </c>
    </row>
    <row r="8" spans="1:16" x14ac:dyDescent="0.25">
      <c r="A8" s="9"/>
      <c r="B8" s="9"/>
      <c r="C8" s="11"/>
      <c r="D8" s="12"/>
      <c r="E8" s="9"/>
      <c r="F8" s="12"/>
      <c r="G8" s="11"/>
      <c r="H8" s="12"/>
      <c r="I8" s="12"/>
      <c r="J8" s="13">
        <f>IF(OR(G8="",H8=""),"",ROUND(N(H8)*IFERROR(INDEX(Settings!$B$2:$B$11,MATCH(E8,Settings!$A$2:$A$11,0)),0),2))</f>
      </c>
      <c r="K8" s="13">
        <f>IF(G8="","",N(H8)-N(D8)-N(J8)-N(I8))</f>
      </c>
      <c r="L8" s="14">
        <f>IF(OR(G8="",N(H8)=0),"",K8/H8)</f>
      </c>
      <c r="M8" s="15">
        <f>IF(OR(G8="",C8=""),"",G8-C8)</f>
      </c>
      <c r="N8" s="15">
        <f>IF(A8="","",IF(G8="","IN STOCK","SOLD"))</f>
      </c>
      <c r="O8" s="15">
        <f>IF(G8="","",MONTH(G8))</f>
      </c>
      <c r="P8" s="15">
        <f>IF(G8="","",YEAR(G8))</f>
      </c>
    </row>
    <row r="9" spans="1:16" x14ac:dyDescent="0.25">
      <c r="A9" s="9"/>
      <c r="B9" s="9"/>
      <c r="C9" s="11"/>
      <c r="D9" s="12"/>
      <c r="E9" s="9"/>
      <c r="F9" s="12"/>
      <c r="G9" s="11"/>
      <c r="H9" s="12"/>
      <c r="I9" s="12"/>
      <c r="J9" s="13">
        <f>IF(OR(G9="",H9=""),"",ROUND(N(H9)*IFERROR(INDEX(Settings!$B$2:$B$11,MATCH(E9,Settings!$A$2:$A$11,0)),0),2))</f>
      </c>
      <c r="K9" s="13">
        <f>IF(G9="","",N(H9)-N(D9)-N(J9)-N(I9))</f>
      </c>
      <c r="L9" s="14">
        <f>IF(OR(G9="",N(H9)=0),"",K9/H9)</f>
      </c>
      <c r="M9" s="15">
        <f>IF(OR(G9="",C9=""),"",G9-C9)</f>
      </c>
      <c r="N9" s="15">
        <f>IF(A9="","",IF(G9="","IN STOCK","SOLD"))</f>
      </c>
      <c r="O9" s="15">
        <f>IF(G9="","",MONTH(G9))</f>
      </c>
      <c r="P9" s="15">
        <f>IF(G9="","",YEAR(G9))</f>
      </c>
    </row>
    <row r="10" spans="1:16" x14ac:dyDescent="0.25">
      <c r="A10" s="9"/>
      <c r="B10" s="9"/>
      <c r="C10" s="11"/>
      <c r="D10" s="12"/>
      <c r="E10" s="9"/>
      <c r="F10" s="12"/>
      <c r="G10" s="11"/>
      <c r="H10" s="12"/>
      <c r="I10" s="12"/>
      <c r="J10" s="13">
        <f>IF(OR(G10="",H10=""),"",ROUND(N(H10)*IFERROR(INDEX(Settings!$B$2:$B$11,MATCH(E10,Settings!$A$2:$A$11,0)),0),2))</f>
      </c>
      <c r="K10" s="13">
        <f>IF(G10="","",N(H10)-N(D10)-N(J10)-N(I10))</f>
      </c>
      <c r="L10" s="14">
        <f>IF(OR(G10="",N(H10)=0),"",K10/H10)</f>
      </c>
      <c r="M10" s="15">
        <f>IF(OR(G10="",C10=""),"",G10-C10)</f>
      </c>
      <c r="N10" s="15">
        <f>IF(A10="","",IF(G10="","IN STOCK","SOLD"))</f>
      </c>
      <c r="O10" s="15">
        <f>IF(G10="","",MONTH(G10))</f>
      </c>
      <c r="P10" s="15">
        <f>IF(G10="","",YEAR(G10))</f>
      </c>
    </row>
    <row r="11" spans="1:16" x14ac:dyDescent="0.25">
      <c r="A11" s="9"/>
      <c r="B11" s="9"/>
      <c r="C11" s="11"/>
      <c r="D11" s="12"/>
      <c r="E11" s="9"/>
      <c r="F11" s="12"/>
      <c r="G11" s="11"/>
      <c r="H11" s="12"/>
      <c r="I11" s="12"/>
      <c r="J11" s="13">
        <f>IF(OR(G11="",H11=""),"",ROUND(N(H11)*IFERROR(INDEX(Settings!$B$2:$B$11,MATCH(E11,Settings!$A$2:$A$11,0)),0),2))</f>
      </c>
      <c r="K11" s="13">
        <f>IF(G11="","",N(H11)-N(D11)-N(J11)-N(I11))</f>
      </c>
      <c r="L11" s="14">
        <f>IF(OR(G11="",N(H11)=0),"",K11/H11)</f>
      </c>
      <c r="M11" s="15">
        <f>IF(OR(G11="",C11=""),"",G11-C11)</f>
      </c>
      <c r="N11" s="15">
        <f>IF(A11="","",IF(G11="","IN STOCK","SOLD"))</f>
      </c>
      <c r="O11" s="15">
        <f>IF(G11="","",MONTH(G11))</f>
      </c>
      <c r="P11" s="15">
        <f>IF(G11="","",YEAR(G11))</f>
      </c>
    </row>
    <row r="12" spans="1:16" x14ac:dyDescent="0.25">
      <c r="A12" s="9"/>
      <c r="B12" s="9"/>
      <c r="C12" s="11"/>
      <c r="D12" s="12"/>
      <c r="E12" s="9"/>
      <c r="F12" s="12"/>
      <c r="G12" s="11"/>
      <c r="H12" s="12"/>
      <c r="I12" s="12"/>
      <c r="J12" s="13">
        <f>IF(OR(G12="",H12=""),"",ROUND(N(H12)*IFERROR(INDEX(Settings!$B$2:$B$11,MATCH(E12,Settings!$A$2:$A$11,0)),0),2))</f>
      </c>
      <c r="K12" s="13">
        <f>IF(G12="","",N(H12)-N(D12)-N(J12)-N(I12))</f>
      </c>
      <c r="L12" s="14">
        <f>IF(OR(G12="",N(H12)=0),"",K12/H12)</f>
      </c>
      <c r="M12" s="15">
        <f>IF(OR(G12="",C12=""),"",G12-C12)</f>
      </c>
      <c r="N12" s="15">
        <f>IF(A12="","",IF(G12="","IN STOCK","SOLD"))</f>
      </c>
      <c r="O12" s="15">
        <f>IF(G12="","",MONTH(G12))</f>
      </c>
      <c r="P12" s="15">
        <f>IF(G12="","",YEAR(G12))</f>
      </c>
    </row>
    <row r="13" spans="1:16" x14ac:dyDescent="0.25">
      <c r="A13" s="9"/>
      <c r="B13" s="9"/>
      <c r="C13" s="11"/>
      <c r="D13" s="12"/>
      <c r="E13" s="9"/>
      <c r="F13" s="12"/>
      <c r="G13" s="11"/>
      <c r="H13" s="12"/>
      <c r="I13" s="12"/>
      <c r="J13" s="13">
        <f>IF(OR(G13="",H13=""),"",ROUND(N(H13)*IFERROR(INDEX(Settings!$B$2:$B$11,MATCH(E13,Settings!$A$2:$A$11,0)),0),2))</f>
      </c>
      <c r="K13" s="13">
        <f>IF(G13="","",N(H13)-N(D13)-N(J13)-N(I13))</f>
      </c>
      <c r="L13" s="14">
        <f>IF(OR(G13="",N(H13)=0),"",K13/H13)</f>
      </c>
      <c r="M13" s="15">
        <f>IF(OR(G13="",C13=""),"",G13-C13)</f>
      </c>
      <c r="N13" s="15">
        <f>IF(A13="","",IF(G13="","IN STOCK","SOLD"))</f>
      </c>
      <c r="O13" s="15">
        <f>IF(G13="","",MONTH(G13))</f>
      </c>
      <c r="P13" s="15">
        <f>IF(G13="","",YEAR(G13))</f>
      </c>
    </row>
    <row r="14" spans="1:16" x14ac:dyDescent="0.25">
      <c r="A14" s="9"/>
      <c r="B14" s="9"/>
      <c r="C14" s="11"/>
      <c r="D14" s="12"/>
      <c r="E14" s="9"/>
      <c r="F14" s="12"/>
      <c r="G14" s="11"/>
      <c r="H14" s="12"/>
      <c r="I14" s="12"/>
      <c r="J14" s="13">
        <f>IF(OR(G14="",H14=""),"",ROUND(N(H14)*IFERROR(INDEX(Settings!$B$2:$B$11,MATCH(E14,Settings!$A$2:$A$11,0)),0),2))</f>
      </c>
      <c r="K14" s="13">
        <f>IF(G14="","",N(H14)-N(D14)-N(J14)-N(I14))</f>
      </c>
      <c r="L14" s="14">
        <f>IF(OR(G14="",N(H14)=0),"",K14/H14)</f>
      </c>
      <c r="M14" s="15">
        <f>IF(OR(G14="",C14=""),"",G14-C14)</f>
      </c>
      <c r="N14" s="15">
        <f>IF(A14="","",IF(G14="","IN STOCK","SOLD"))</f>
      </c>
      <c r="O14" s="15">
        <f>IF(G14="","",MONTH(G14))</f>
      </c>
      <c r="P14" s="15">
        <f>IF(G14="","",YEAR(G14))</f>
      </c>
    </row>
    <row r="15" spans="1:16" x14ac:dyDescent="0.25">
      <c r="A15" s="9"/>
      <c r="B15" s="9"/>
      <c r="C15" s="11"/>
      <c r="D15" s="12"/>
      <c r="E15" s="9"/>
      <c r="F15" s="12"/>
      <c r="G15" s="11"/>
      <c r="H15" s="12"/>
      <c r="I15" s="12"/>
      <c r="J15" s="13">
        <f>IF(OR(G15="",H15=""),"",ROUND(N(H15)*IFERROR(INDEX(Settings!$B$2:$B$11,MATCH(E15,Settings!$A$2:$A$11,0)),0),2))</f>
      </c>
      <c r="K15" s="13">
        <f>IF(G15="","",N(H15)-N(D15)-N(J15)-N(I15))</f>
      </c>
      <c r="L15" s="14">
        <f>IF(OR(G15="",N(H15)=0),"",K15/H15)</f>
      </c>
      <c r="M15" s="15">
        <f>IF(OR(G15="",C15=""),"",G15-C15)</f>
      </c>
      <c r="N15" s="15">
        <f>IF(A15="","",IF(G15="","IN STOCK","SOLD"))</f>
      </c>
      <c r="O15" s="15">
        <f>IF(G15="","",MONTH(G15))</f>
      </c>
      <c r="P15" s="15">
        <f>IF(G15="","",YEAR(G15))</f>
      </c>
    </row>
    <row r="16" spans="1:16" x14ac:dyDescent="0.25">
      <c r="A16" s="9"/>
      <c r="B16" s="9"/>
      <c r="C16" s="11"/>
      <c r="D16" s="12"/>
      <c r="E16" s="9"/>
      <c r="F16" s="12"/>
      <c r="G16" s="11"/>
      <c r="H16" s="12"/>
      <c r="I16" s="12"/>
      <c r="J16" s="13">
        <f>IF(OR(G16="",H16=""),"",ROUND(N(H16)*IFERROR(INDEX(Settings!$B$2:$B$11,MATCH(E16,Settings!$A$2:$A$11,0)),0),2))</f>
      </c>
      <c r="K16" s="13">
        <f>IF(G16="","",N(H16)-N(D16)-N(J16)-N(I16))</f>
      </c>
      <c r="L16" s="14">
        <f>IF(OR(G16="",N(H16)=0),"",K16/H16)</f>
      </c>
      <c r="M16" s="15">
        <f>IF(OR(G16="",C16=""),"",G16-C16)</f>
      </c>
      <c r="N16" s="15">
        <f>IF(A16="","",IF(G16="","IN STOCK","SOLD"))</f>
      </c>
      <c r="O16" s="15">
        <f>IF(G16="","",MONTH(G16))</f>
      </c>
      <c r="P16" s="15">
        <f>IF(G16="","",YEAR(G16))</f>
      </c>
    </row>
    <row r="17" spans="1:16" x14ac:dyDescent="0.25">
      <c r="A17" s="9"/>
      <c r="B17" s="9"/>
      <c r="C17" s="11"/>
      <c r="D17" s="12"/>
      <c r="E17" s="9"/>
      <c r="F17" s="12"/>
      <c r="G17" s="11"/>
      <c r="H17" s="12"/>
      <c r="I17" s="12"/>
      <c r="J17" s="13">
        <f>IF(OR(G17="",H17=""),"",ROUND(N(H17)*IFERROR(INDEX(Settings!$B$2:$B$11,MATCH(E17,Settings!$A$2:$A$11,0)),0),2))</f>
      </c>
      <c r="K17" s="13">
        <f>IF(G17="","",N(H17)-N(D17)-N(J17)-N(I17))</f>
      </c>
      <c r="L17" s="14">
        <f>IF(OR(G17="",N(H17)=0),"",K17/H17)</f>
      </c>
      <c r="M17" s="15">
        <f>IF(OR(G17="",C17=""),"",G17-C17)</f>
      </c>
      <c r="N17" s="15">
        <f>IF(A17="","",IF(G17="","IN STOCK","SOLD"))</f>
      </c>
      <c r="O17" s="15">
        <f>IF(G17="","",MONTH(G17))</f>
      </c>
      <c r="P17" s="15">
        <f>IF(G17="","",YEAR(G17))</f>
      </c>
    </row>
    <row r="18" spans="1:16" x14ac:dyDescent="0.25">
      <c r="A18" s="9"/>
      <c r="B18" s="9"/>
      <c r="C18" s="11"/>
      <c r="D18" s="12"/>
      <c r="E18" s="9"/>
      <c r="F18" s="12"/>
      <c r="G18" s="11"/>
      <c r="H18" s="12"/>
      <c r="I18" s="12"/>
      <c r="J18" s="13">
        <f>IF(OR(G18="",H18=""),"",ROUND(N(H18)*IFERROR(INDEX(Settings!$B$2:$B$11,MATCH(E18,Settings!$A$2:$A$11,0)),0),2))</f>
      </c>
      <c r="K18" s="13">
        <f>IF(G18="","",N(H18)-N(D18)-N(J18)-N(I18))</f>
      </c>
      <c r="L18" s="14">
        <f>IF(OR(G18="",N(H18)=0),"",K18/H18)</f>
      </c>
      <c r="M18" s="15">
        <f>IF(OR(G18="",C18=""),"",G18-C18)</f>
      </c>
      <c r="N18" s="15">
        <f>IF(A18="","",IF(G18="","IN STOCK","SOLD"))</f>
      </c>
      <c r="O18" s="15">
        <f>IF(G18="","",MONTH(G18))</f>
      </c>
      <c r="P18" s="15">
        <f>IF(G18="","",YEAR(G18))</f>
      </c>
    </row>
    <row r="19" spans="1:16" x14ac:dyDescent="0.25">
      <c r="A19" s="9"/>
      <c r="B19" s="9"/>
      <c r="C19" s="11"/>
      <c r="D19" s="12"/>
      <c r="E19" s="9"/>
      <c r="F19" s="12"/>
      <c r="G19" s="11"/>
      <c r="H19" s="12"/>
      <c r="I19" s="12"/>
      <c r="J19" s="13">
        <f>IF(OR(G19="",H19=""),"",ROUND(N(H19)*IFERROR(INDEX(Settings!$B$2:$B$11,MATCH(E19,Settings!$A$2:$A$11,0)),0),2))</f>
      </c>
      <c r="K19" s="13">
        <f>IF(G19="","",N(H19)-N(D19)-N(J19)-N(I19))</f>
      </c>
      <c r="L19" s="14">
        <f>IF(OR(G19="",N(H19)=0),"",K19/H19)</f>
      </c>
      <c r="M19" s="15">
        <f>IF(OR(G19="",C19=""),"",G19-C19)</f>
      </c>
      <c r="N19" s="15">
        <f>IF(A19="","",IF(G19="","IN STOCK","SOLD"))</f>
      </c>
      <c r="O19" s="15">
        <f>IF(G19="","",MONTH(G19))</f>
      </c>
      <c r="P19" s="15">
        <f>IF(G19="","",YEAR(G19))</f>
      </c>
    </row>
    <row r="20" spans="1:16" x14ac:dyDescent="0.25">
      <c r="A20" s="9"/>
      <c r="B20" s="9"/>
      <c r="C20" s="11"/>
      <c r="D20" s="12"/>
      <c r="E20" s="9"/>
      <c r="F20" s="12"/>
      <c r="G20" s="11"/>
      <c r="H20" s="12"/>
      <c r="I20" s="12"/>
      <c r="J20" s="13">
        <f>IF(OR(G20="",H20=""),"",ROUND(N(H20)*IFERROR(INDEX(Settings!$B$2:$B$11,MATCH(E20,Settings!$A$2:$A$11,0)),0),2))</f>
      </c>
      <c r="K20" s="13">
        <f>IF(G20="","",N(H20)-N(D20)-N(J20)-N(I20))</f>
      </c>
      <c r="L20" s="14">
        <f>IF(OR(G20="",N(H20)=0),"",K20/H20)</f>
      </c>
      <c r="M20" s="15">
        <f>IF(OR(G20="",C20=""),"",G20-C20)</f>
      </c>
      <c r="N20" s="15">
        <f>IF(A20="","",IF(G20="","IN STOCK","SOLD"))</f>
      </c>
      <c r="O20" s="15">
        <f>IF(G20="","",MONTH(G20))</f>
      </c>
      <c r="P20" s="15">
        <f>IF(G20="","",YEAR(G20))</f>
      </c>
    </row>
    <row r="21" spans="1:16" x14ac:dyDescent="0.25">
      <c r="A21" s="9"/>
      <c r="B21" s="9"/>
      <c r="C21" s="11"/>
      <c r="D21" s="12"/>
      <c r="E21" s="9"/>
      <c r="F21" s="12"/>
      <c r="G21" s="11"/>
      <c r="H21" s="12"/>
      <c r="I21" s="12"/>
      <c r="J21" s="13">
        <f>IF(OR(G21="",H21=""),"",ROUND(N(H21)*IFERROR(INDEX(Settings!$B$2:$B$11,MATCH(E21,Settings!$A$2:$A$11,0)),0),2))</f>
      </c>
      <c r="K21" s="13">
        <f>IF(G21="","",N(H21)-N(D21)-N(J21)-N(I21))</f>
      </c>
      <c r="L21" s="14">
        <f>IF(OR(G21="",N(H21)=0),"",K21/H21)</f>
      </c>
      <c r="M21" s="15">
        <f>IF(OR(G21="",C21=""),"",G21-C21)</f>
      </c>
      <c r="N21" s="15">
        <f>IF(A21="","",IF(G21="","IN STOCK","SOLD"))</f>
      </c>
      <c r="O21" s="15">
        <f>IF(G21="","",MONTH(G21))</f>
      </c>
      <c r="P21" s="15">
        <f>IF(G21="","",YEAR(G21))</f>
      </c>
    </row>
    <row r="22" spans="1:16" x14ac:dyDescent="0.25">
      <c r="A22" s="9"/>
      <c r="B22" s="9"/>
      <c r="C22" s="11"/>
      <c r="D22" s="12"/>
      <c r="E22" s="9"/>
      <c r="F22" s="12"/>
      <c r="G22" s="11"/>
      <c r="H22" s="12"/>
      <c r="I22" s="12"/>
      <c r="J22" s="13">
        <f>IF(OR(G22="",H22=""),"",ROUND(N(H22)*IFERROR(INDEX(Settings!$B$2:$B$11,MATCH(E22,Settings!$A$2:$A$11,0)),0),2))</f>
      </c>
      <c r="K22" s="13">
        <f>IF(G22="","",N(H22)-N(D22)-N(J22)-N(I22))</f>
      </c>
      <c r="L22" s="14">
        <f>IF(OR(G22="",N(H22)=0),"",K22/H22)</f>
      </c>
      <c r="M22" s="15">
        <f>IF(OR(G22="",C22=""),"",G22-C22)</f>
      </c>
      <c r="N22" s="15">
        <f>IF(A22="","",IF(G22="","IN STOCK","SOLD"))</f>
      </c>
      <c r="O22" s="15">
        <f>IF(G22="","",MONTH(G22))</f>
      </c>
      <c r="P22" s="15">
        <f>IF(G22="","",YEAR(G22))</f>
      </c>
    </row>
    <row r="23" spans="1:16" x14ac:dyDescent="0.25">
      <c r="A23" s="9"/>
      <c r="B23" s="9"/>
      <c r="C23" s="11"/>
      <c r="D23" s="12"/>
      <c r="E23" s="9"/>
      <c r="F23" s="12"/>
      <c r="G23" s="11"/>
      <c r="H23" s="12"/>
      <c r="I23" s="12"/>
      <c r="J23" s="13">
        <f>IF(OR(G23="",H23=""),"",ROUND(N(H23)*IFERROR(INDEX(Settings!$B$2:$B$11,MATCH(E23,Settings!$A$2:$A$11,0)),0),2))</f>
      </c>
      <c r="K23" s="13">
        <f>IF(G23="","",N(H23)-N(D23)-N(J23)-N(I23))</f>
      </c>
      <c r="L23" s="14">
        <f>IF(OR(G23="",N(H23)=0),"",K23/H23)</f>
      </c>
      <c r="M23" s="15">
        <f>IF(OR(G23="",C23=""),"",G23-C23)</f>
      </c>
      <c r="N23" s="15">
        <f>IF(A23="","",IF(G23="","IN STOCK","SOLD"))</f>
      </c>
      <c r="O23" s="15">
        <f>IF(G23="","",MONTH(G23))</f>
      </c>
      <c r="P23" s="15">
        <f>IF(G23="","",YEAR(G23))</f>
      </c>
    </row>
    <row r="24" spans="1:16" x14ac:dyDescent="0.25">
      <c r="A24" s="9"/>
      <c r="B24" s="9"/>
      <c r="C24" s="11"/>
      <c r="D24" s="12"/>
      <c r="E24" s="9"/>
      <c r="F24" s="12"/>
      <c r="G24" s="11"/>
      <c r="H24" s="12"/>
      <c r="I24" s="12"/>
      <c r="J24" s="13">
        <f>IF(OR(G24="",H24=""),"",ROUND(N(H24)*IFERROR(INDEX(Settings!$B$2:$B$11,MATCH(E24,Settings!$A$2:$A$11,0)),0),2))</f>
      </c>
      <c r="K24" s="13">
        <f>IF(G24="","",N(H24)-N(D24)-N(J24)-N(I24))</f>
      </c>
      <c r="L24" s="14">
        <f>IF(OR(G24="",N(H24)=0),"",K24/H24)</f>
      </c>
      <c r="M24" s="15">
        <f>IF(OR(G24="",C24=""),"",G24-C24)</f>
      </c>
      <c r="N24" s="15">
        <f>IF(A24="","",IF(G24="","IN STOCK","SOLD"))</f>
      </c>
      <c r="O24" s="15">
        <f>IF(G24="","",MONTH(G24))</f>
      </c>
      <c r="P24" s="15">
        <f>IF(G24="","",YEAR(G24))</f>
      </c>
    </row>
    <row r="25" spans="1:16" x14ac:dyDescent="0.25">
      <c r="A25" s="9"/>
      <c r="B25" s="9"/>
      <c r="C25" s="11"/>
      <c r="D25" s="12"/>
      <c r="E25" s="9"/>
      <c r="F25" s="12"/>
      <c r="G25" s="11"/>
      <c r="H25" s="12"/>
      <c r="I25" s="12"/>
      <c r="J25" s="13">
        <f>IF(OR(G25="",H25=""),"",ROUND(N(H25)*IFERROR(INDEX(Settings!$B$2:$B$11,MATCH(E25,Settings!$A$2:$A$11,0)),0),2))</f>
      </c>
      <c r="K25" s="13">
        <f>IF(G25="","",N(H25)-N(D25)-N(J25)-N(I25))</f>
      </c>
      <c r="L25" s="14">
        <f>IF(OR(G25="",N(H25)=0),"",K25/H25)</f>
      </c>
      <c r="M25" s="15">
        <f>IF(OR(G25="",C25=""),"",G25-C25)</f>
      </c>
      <c r="N25" s="15">
        <f>IF(A25="","",IF(G25="","IN STOCK","SOLD"))</f>
      </c>
      <c r="O25" s="15">
        <f>IF(G25="","",MONTH(G25))</f>
      </c>
      <c r="P25" s="15">
        <f>IF(G25="","",YEAR(G25))</f>
      </c>
    </row>
    <row r="26" spans="1:16" x14ac:dyDescent="0.25">
      <c r="A26" s="9"/>
      <c r="B26" s="9"/>
      <c r="C26" s="11"/>
      <c r="D26" s="12"/>
      <c r="E26" s="9"/>
      <c r="F26" s="12"/>
      <c r="G26" s="11"/>
      <c r="H26" s="12"/>
      <c r="I26" s="12"/>
      <c r="J26" s="13">
        <f>IF(OR(G26="",H26=""),"",ROUND(N(H26)*IFERROR(INDEX(Settings!$B$2:$B$11,MATCH(E26,Settings!$A$2:$A$11,0)),0),2))</f>
      </c>
      <c r="K26" s="13">
        <f>IF(G26="","",N(H26)-N(D26)-N(J26)-N(I26))</f>
      </c>
      <c r="L26" s="14">
        <f>IF(OR(G26="",N(H26)=0),"",K26/H26)</f>
      </c>
      <c r="M26" s="15">
        <f>IF(OR(G26="",C26=""),"",G26-C26)</f>
      </c>
      <c r="N26" s="15">
        <f>IF(A26="","",IF(G26="","IN STOCK","SOLD"))</f>
      </c>
      <c r="O26" s="15">
        <f>IF(G26="","",MONTH(G26))</f>
      </c>
      <c r="P26" s="15">
        <f>IF(G26="","",YEAR(G26))</f>
      </c>
    </row>
    <row r="27" spans="1:16" x14ac:dyDescent="0.25">
      <c r="A27" s="9"/>
      <c r="B27" s="9"/>
      <c r="C27" s="11"/>
      <c r="D27" s="12"/>
      <c r="E27" s="9"/>
      <c r="F27" s="12"/>
      <c r="G27" s="11"/>
      <c r="H27" s="12"/>
      <c r="I27" s="12"/>
      <c r="J27" s="13">
        <f>IF(OR(G27="",H27=""),"",ROUND(N(H27)*IFERROR(INDEX(Settings!$B$2:$B$11,MATCH(E27,Settings!$A$2:$A$11,0)),0),2))</f>
      </c>
      <c r="K27" s="13">
        <f>IF(G27="","",N(H27)-N(D27)-N(J27)-N(I27))</f>
      </c>
      <c r="L27" s="14">
        <f>IF(OR(G27="",N(H27)=0),"",K27/H27)</f>
      </c>
      <c r="M27" s="15">
        <f>IF(OR(G27="",C27=""),"",G27-C27)</f>
      </c>
      <c r="N27" s="15">
        <f>IF(A27="","",IF(G27="","IN STOCK","SOLD"))</f>
      </c>
      <c r="O27" s="15">
        <f>IF(G27="","",MONTH(G27))</f>
      </c>
      <c r="P27" s="15">
        <f>IF(G27="","",YEAR(G27))</f>
      </c>
    </row>
    <row r="28" spans="1:16" x14ac:dyDescent="0.25">
      <c r="A28" s="9"/>
      <c r="B28" s="9"/>
      <c r="C28" s="11"/>
      <c r="D28" s="12"/>
      <c r="E28" s="9"/>
      <c r="F28" s="12"/>
      <c r="G28" s="11"/>
      <c r="H28" s="12"/>
      <c r="I28" s="12"/>
      <c r="J28" s="13">
        <f>IF(OR(G28="",H28=""),"",ROUND(N(H28)*IFERROR(INDEX(Settings!$B$2:$B$11,MATCH(E28,Settings!$A$2:$A$11,0)),0),2))</f>
      </c>
      <c r="K28" s="13">
        <f>IF(G28="","",N(H28)-N(D28)-N(J28)-N(I28))</f>
      </c>
      <c r="L28" s="14">
        <f>IF(OR(G28="",N(H28)=0),"",K28/H28)</f>
      </c>
      <c r="M28" s="15">
        <f>IF(OR(G28="",C28=""),"",G28-C28)</f>
      </c>
      <c r="N28" s="15">
        <f>IF(A28="","",IF(G28="","IN STOCK","SOLD"))</f>
      </c>
      <c r="O28" s="15">
        <f>IF(G28="","",MONTH(G28))</f>
      </c>
      <c r="P28" s="15">
        <f>IF(G28="","",YEAR(G28))</f>
      </c>
    </row>
    <row r="29" spans="1:16" x14ac:dyDescent="0.25">
      <c r="A29" s="9"/>
      <c r="B29" s="9"/>
      <c r="C29" s="11"/>
      <c r="D29" s="12"/>
      <c r="E29" s="9"/>
      <c r="F29" s="12"/>
      <c r="G29" s="11"/>
      <c r="H29" s="12"/>
      <c r="I29" s="12"/>
      <c r="J29" s="13">
        <f>IF(OR(G29="",H29=""),"",ROUND(N(H29)*IFERROR(INDEX(Settings!$B$2:$B$11,MATCH(E29,Settings!$A$2:$A$11,0)),0),2))</f>
      </c>
      <c r="K29" s="13">
        <f>IF(G29="","",N(H29)-N(D29)-N(J29)-N(I29))</f>
      </c>
      <c r="L29" s="14">
        <f>IF(OR(G29="",N(H29)=0),"",K29/H29)</f>
      </c>
      <c r="M29" s="15">
        <f>IF(OR(G29="",C29=""),"",G29-C29)</f>
      </c>
      <c r="N29" s="15">
        <f>IF(A29="","",IF(G29="","IN STOCK","SOLD"))</f>
      </c>
      <c r="O29" s="15">
        <f>IF(G29="","",MONTH(G29))</f>
      </c>
      <c r="P29" s="15">
        <f>IF(G29="","",YEAR(G29))</f>
      </c>
    </row>
    <row r="30" spans="1:16" x14ac:dyDescent="0.25">
      <c r="A30" s="9"/>
      <c r="B30" s="9"/>
      <c r="C30" s="11"/>
      <c r="D30" s="12"/>
      <c r="E30" s="9"/>
      <c r="F30" s="12"/>
      <c r="G30" s="11"/>
      <c r="H30" s="12"/>
      <c r="I30" s="12"/>
      <c r="J30" s="13">
        <f>IF(OR(G30="",H30=""),"",ROUND(N(H30)*IFERROR(INDEX(Settings!$B$2:$B$11,MATCH(E30,Settings!$A$2:$A$11,0)),0),2))</f>
      </c>
      <c r="K30" s="13">
        <f>IF(G30="","",N(H30)-N(D30)-N(J30)-N(I30))</f>
      </c>
      <c r="L30" s="14">
        <f>IF(OR(G30="",N(H30)=0),"",K30/H30)</f>
      </c>
      <c r="M30" s="15">
        <f>IF(OR(G30="",C30=""),"",G30-C30)</f>
      </c>
      <c r="N30" s="15">
        <f>IF(A30="","",IF(G30="","IN STOCK","SOLD"))</f>
      </c>
      <c r="O30" s="15">
        <f>IF(G30="","",MONTH(G30))</f>
      </c>
      <c r="P30" s="15">
        <f>IF(G30="","",YEAR(G30))</f>
      </c>
    </row>
    <row r="31" spans="1:16" x14ac:dyDescent="0.25">
      <c r="A31" s="9"/>
      <c r="B31" s="9"/>
      <c r="C31" s="11"/>
      <c r="D31" s="12"/>
      <c r="E31" s="9"/>
      <c r="F31" s="12"/>
      <c r="G31" s="11"/>
      <c r="H31" s="12"/>
      <c r="I31" s="12"/>
      <c r="J31" s="13">
        <f>IF(OR(G31="",H31=""),"",ROUND(N(H31)*IFERROR(INDEX(Settings!$B$2:$B$11,MATCH(E31,Settings!$A$2:$A$11,0)),0),2))</f>
      </c>
      <c r="K31" s="13">
        <f>IF(G31="","",N(H31)-N(D31)-N(J31)-N(I31))</f>
      </c>
      <c r="L31" s="14">
        <f>IF(OR(G31="",N(H31)=0),"",K31/H31)</f>
      </c>
      <c r="M31" s="15">
        <f>IF(OR(G31="",C31=""),"",G31-C31)</f>
      </c>
      <c r="N31" s="15">
        <f>IF(A31="","",IF(G31="","IN STOCK","SOLD"))</f>
      </c>
      <c r="O31" s="15">
        <f>IF(G31="","",MONTH(G31))</f>
      </c>
      <c r="P31" s="15">
        <f>IF(G31="","",YEAR(G31))</f>
      </c>
    </row>
    <row r="32" spans="1:16" x14ac:dyDescent="0.25">
      <c r="A32" s="9"/>
      <c r="B32" s="9"/>
      <c r="C32" s="11"/>
      <c r="D32" s="12"/>
      <c r="E32" s="9"/>
      <c r="F32" s="12"/>
      <c r="G32" s="11"/>
      <c r="H32" s="12"/>
      <c r="I32" s="12"/>
      <c r="J32" s="13">
        <f>IF(OR(G32="",H32=""),"",ROUND(N(H32)*IFERROR(INDEX(Settings!$B$2:$B$11,MATCH(E32,Settings!$A$2:$A$11,0)),0),2))</f>
      </c>
      <c r="K32" s="13">
        <f>IF(G32="","",N(H32)-N(D32)-N(J32)-N(I32))</f>
      </c>
      <c r="L32" s="14">
        <f>IF(OR(G32="",N(H32)=0),"",K32/H32)</f>
      </c>
      <c r="M32" s="15">
        <f>IF(OR(G32="",C32=""),"",G32-C32)</f>
      </c>
      <c r="N32" s="15">
        <f>IF(A32="","",IF(G32="","IN STOCK","SOLD"))</f>
      </c>
      <c r="O32" s="15">
        <f>IF(G32="","",MONTH(G32))</f>
      </c>
      <c r="P32" s="15">
        <f>IF(G32="","",YEAR(G32))</f>
      </c>
    </row>
    <row r="33" spans="1:16" x14ac:dyDescent="0.25">
      <c r="A33" s="9"/>
      <c r="B33" s="9"/>
      <c r="C33" s="11"/>
      <c r="D33" s="12"/>
      <c r="E33" s="9"/>
      <c r="F33" s="12"/>
      <c r="G33" s="11"/>
      <c r="H33" s="12"/>
      <c r="I33" s="12"/>
      <c r="J33" s="13">
        <f>IF(OR(G33="",H33=""),"",ROUND(N(H33)*IFERROR(INDEX(Settings!$B$2:$B$11,MATCH(E33,Settings!$A$2:$A$11,0)),0),2))</f>
      </c>
      <c r="K33" s="13">
        <f>IF(G33="","",N(H33)-N(D33)-N(J33)-N(I33))</f>
      </c>
      <c r="L33" s="14">
        <f>IF(OR(G33="",N(H33)=0),"",K33/H33)</f>
      </c>
      <c r="M33" s="15">
        <f>IF(OR(G33="",C33=""),"",G33-C33)</f>
      </c>
      <c r="N33" s="15">
        <f>IF(A33="","",IF(G33="","IN STOCK","SOLD"))</f>
      </c>
      <c r="O33" s="15">
        <f>IF(G33="","",MONTH(G33))</f>
      </c>
      <c r="P33" s="15">
        <f>IF(G33="","",YEAR(G33))</f>
      </c>
    </row>
    <row r="34" spans="1:16" x14ac:dyDescent="0.25">
      <c r="A34" s="9"/>
      <c r="B34" s="9"/>
      <c r="C34" s="11"/>
      <c r="D34" s="12"/>
      <c r="E34" s="9"/>
      <c r="F34" s="12"/>
      <c r="G34" s="11"/>
      <c r="H34" s="12"/>
      <c r="I34" s="12"/>
      <c r="J34" s="13">
        <f>IF(OR(G34="",H34=""),"",ROUND(N(H34)*IFERROR(INDEX(Settings!$B$2:$B$11,MATCH(E34,Settings!$A$2:$A$11,0)),0),2))</f>
      </c>
      <c r="K34" s="13">
        <f>IF(G34="","",N(H34)-N(D34)-N(J34)-N(I34))</f>
      </c>
      <c r="L34" s="14">
        <f>IF(OR(G34="",N(H34)=0),"",K34/H34)</f>
      </c>
      <c r="M34" s="15">
        <f>IF(OR(G34="",C34=""),"",G34-C34)</f>
      </c>
      <c r="N34" s="15">
        <f>IF(A34="","",IF(G34="","IN STOCK","SOLD"))</f>
      </c>
      <c r="O34" s="15">
        <f>IF(G34="","",MONTH(G34))</f>
      </c>
      <c r="P34" s="15">
        <f>IF(G34="","",YEAR(G34))</f>
      </c>
    </row>
    <row r="35" spans="1:16" x14ac:dyDescent="0.25">
      <c r="A35" s="9"/>
      <c r="B35" s="9"/>
      <c r="C35" s="11"/>
      <c r="D35" s="12"/>
      <c r="E35" s="9"/>
      <c r="F35" s="12"/>
      <c r="G35" s="11"/>
      <c r="H35" s="12"/>
      <c r="I35" s="12"/>
      <c r="J35" s="13">
        <f>IF(OR(G35="",H35=""),"",ROUND(N(H35)*IFERROR(INDEX(Settings!$B$2:$B$11,MATCH(E35,Settings!$A$2:$A$11,0)),0),2))</f>
      </c>
      <c r="K35" s="13">
        <f>IF(G35="","",N(H35)-N(D35)-N(J35)-N(I35))</f>
      </c>
      <c r="L35" s="14">
        <f>IF(OR(G35="",N(H35)=0),"",K35/H35)</f>
      </c>
      <c r="M35" s="15">
        <f>IF(OR(G35="",C35=""),"",G35-C35)</f>
      </c>
      <c r="N35" s="15">
        <f>IF(A35="","",IF(G35="","IN STOCK","SOLD"))</f>
      </c>
      <c r="O35" s="15">
        <f>IF(G35="","",MONTH(G35))</f>
      </c>
      <c r="P35" s="15">
        <f>IF(G35="","",YEAR(G35))</f>
      </c>
    </row>
    <row r="36" spans="1:16" x14ac:dyDescent="0.25">
      <c r="A36" s="9"/>
      <c r="B36" s="9"/>
      <c r="C36" s="11"/>
      <c r="D36" s="12"/>
      <c r="E36" s="9"/>
      <c r="F36" s="12"/>
      <c r="G36" s="11"/>
      <c r="H36" s="12"/>
      <c r="I36" s="12"/>
      <c r="J36" s="13">
        <f>IF(OR(G36="",H36=""),"",ROUND(N(H36)*IFERROR(INDEX(Settings!$B$2:$B$11,MATCH(E36,Settings!$A$2:$A$11,0)),0),2))</f>
      </c>
      <c r="K36" s="13">
        <f>IF(G36="","",N(H36)-N(D36)-N(J36)-N(I36))</f>
      </c>
      <c r="L36" s="14">
        <f>IF(OR(G36="",N(H36)=0),"",K36/H36)</f>
      </c>
      <c r="M36" s="15">
        <f>IF(OR(G36="",C36=""),"",G36-C36)</f>
      </c>
      <c r="N36" s="15">
        <f>IF(A36="","",IF(G36="","IN STOCK","SOLD"))</f>
      </c>
      <c r="O36" s="15">
        <f>IF(G36="","",MONTH(G36))</f>
      </c>
      <c r="P36" s="15">
        <f>IF(G36="","",YEAR(G36))</f>
      </c>
    </row>
    <row r="37" spans="1:16" x14ac:dyDescent="0.25">
      <c r="A37" s="9"/>
      <c r="B37" s="9"/>
      <c r="C37" s="11"/>
      <c r="D37" s="12"/>
      <c r="E37" s="9"/>
      <c r="F37" s="12"/>
      <c r="G37" s="11"/>
      <c r="H37" s="12"/>
      <c r="I37" s="12"/>
      <c r="J37" s="13">
        <f>IF(OR(G37="",H37=""),"",ROUND(N(H37)*IFERROR(INDEX(Settings!$B$2:$B$11,MATCH(E37,Settings!$A$2:$A$11,0)),0),2))</f>
      </c>
      <c r="K37" s="13">
        <f>IF(G37="","",N(H37)-N(D37)-N(J37)-N(I37))</f>
      </c>
      <c r="L37" s="14">
        <f>IF(OR(G37="",N(H37)=0),"",K37/H37)</f>
      </c>
      <c r="M37" s="15">
        <f>IF(OR(G37="",C37=""),"",G37-C37)</f>
      </c>
      <c r="N37" s="15">
        <f>IF(A37="","",IF(G37="","IN STOCK","SOLD"))</f>
      </c>
      <c r="O37" s="15">
        <f>IF(G37="","",MONTH(G37))</f>
      </c>
      <c r="P37" s="15">
        <f>IF(G37="","",YEAR(G37))</f>
      </c>
    </row>
    <row r="38" spans="1:16" x14ac:dyDescent="0.25">
      <c r="A38" s="9"/>
      <c r="B38" s="9"/>
      <c r="C38" s="11"/>
      <c r="D38" s="12"/>
      <c r="E38" s="9"/>
      <c r="F38" s="12"/>
      <c r="G38" s="11"/>
      <c r="H38" s="12"/>
      <c r="I38" s="12"/>
      <c r="J38" s="13">
        <f>IF(OR(G38="",H38=""),"",ROUND(N(H38)*IFERROR(INDEX(Settings!$B$2:$B$11,MATCH(E38,Settings!$A$2:$A$11,0)),0),2))</f>
      </c>
      <c r="K38" s="13">
        <f>IF(G38="","",N(H38)-N(D38)-N(J38)-N(I38))</f>
      </c>
      <c r="L38" s="14">
        <f>IF(OR(G38="",N(H38)=0),"",K38/H38)</f>
      </c>
      <c r="M38" s="15">
        <f>IF(OR(G38="",C38=""),"",G38-C38)</f>
      </c>
      <c r="N38" s="15">
        <f>IF(A38="","",IF(G38="","IN STOCK","SOLD"))</f>
      </c>
      <c r="O38" s="15">
        <f>IF(G38="","",MONTH(G38))</f>
      </c>
      <c r="P38" s="15">
        <f>IF(G38="","",YEAR(G38))</f>
      </c>
    </row>
    <row r="39" spans="1:16" x14ac:dyDescent="0.25">
      <c r="A39" s="9"/>
      <c r="B39" s="9"/>
      <c r="C39" s="11"/>
      <c r="D39" s="12"/>
      <c r="E39" s="9"/>
      <c r="F39" s="12"/>
      <c r="G39" s="11"/>
      <c r="H39" s="12"/>
      <c r="I39" s="12"/>
      <c r="J39" s="13">
        <f>IF(OR(G39="",H39=""),"",ROUND(N(H39)*IFERROR(INDEX(Settings!$B$2:$B$11,MATCH(E39,Settings!$A$2:$A$11,0)),0),2))</f>
      </c>
      <c r="K39" s="13">
        <f>IF(G39="","",N(H39)-N(D39)-N(J39)-N(I39))</f>
      </c>
      <c r="L39" s="14">
        <f>IF(OR(G39="",N(H39)=0),"",K39/H39)</f>
      </c>
      <c r="M39" s="15">
        <f>IF(OR(G39="",C39=""),"",G39-C39)</f>
      </c>
      <c r="N39" s="15">
        <f>IF(A39="","",IF(G39="","IN STOCK","SOLD"))</f>
      </c>
      <c r="O39" s="15">
        <f>IF(G39="","",MONTH(G39))</f>
      </c>
      <c r="P39" s="15">
        <f>IF(G39="","",YEAR(G39))</f>
      </c>
    </row>
    <row r="40" spans="1:16" x14ac:dyDescent="0.25">
      <c r="A40" s="9"/>
      <c r="B40" s="9"/>
      <c r="C40" s="11"/>
      <c r="D40" s="12"/>
      <c r="E40" s="9"/>
      <c r="F40" s="12"/>
      <c r="G40" s="11"/>
      <c r="H40" s="12"/>
      <c r="I40" s="12"/>
      <c r="J40" s="13">
        <f>IF(OR(G40="",H40=""),"",ROUND(N(H40)*IFERROR(INDEX(Settings!$B$2:$B$11,MATCH(E40,Settings!$A$2:$A$11,0)),0),2))</f>
      </c>
      <c r="K40" s="13">
        <f>IF(G40="","",N(H40)-N(D40)-N(J40)-N(I40))</f>
      </c>
      <c r="L40" s="14">
        <f>IF(OR(G40="",N(H40)=0),"",K40/H40)</f>
      </c>
      <c r="M40" s="15">
        <f>IF(OR(G40="",C40=""),"",G40-C40)</f>
      </c>
      <c r="N40" s="15">
        <f>IF(A40="","",IF(G40="","IN STOCK","SOLD"))</f>
      </c>
      <c r="O40" s="15">
        <f>IF(G40="","",MONTH(G40))</f>
      </c>
      <c r="P40" s="15">
        <f>IF(G40="","",YEAR(G40))</f>
      </c>
    </row>
    <row r="41" spans="1:16" x14ac:dyDescent="0.25">
      <c r="A41" s="9"/>
      <c r="B41" s="9"/>
      <c r="C41" s="11"/>
      <c r="D41" s="12"/>
      <c r="E41" s="9"/>
      <c r="F41" s="12"/>
      <c r="G41" s="11"/>
      <c r="H41" s="12"/>
      <c r="I41" s="12"/>
      <c r="J41" s="13">
        <f>IF(OR(G41="",H41=""),"",ROUND(N(H41)*IFERROR(INDEX(Settings!$B$2:$B$11,MATCH(E41,Settings!$A$2:$A$11,0)),0),2))</f>
      </c>
      <c r="K41" s="13">
        <f>IF(G41="","",N(H41)-N(D41)-N(J41)-N(I41))</f>
      </c>
      <c r="L41" s="14">
        <f>IF(OR(G41="",N(H41)=0),"",K41/H41)</f>
      </c>
      <c r="M41" s="15">
        <f>IF(OR(G41="",C41=""),"",G41-C41)</f>
      </c>
      <c r="N41" s="15">
        <f>IF(A41="","",IF(G41="","IN STOCK","SOLD"))</f>
      </c>
      <c r="O41" s="15">
        <f>IF(G41="","",MONTH(G41))</f>
      </c>
      <c r="P41" s="15">
        <f>IF(G41="","",YEAR(G41))</f>
      </c>
    </row>
    <row r="42" spans="1:16" x14ac:dyDescent="0.25">
      <c r="A42" s="9"/>
      <c r="B42" s="9"/>
      <c r="C42" s="11"/>
      <c r="D42" s="12"/>
      <c r="E42" s="9"/>
      <c r="F42" s="12"/>
      <c r="G42" s="11"/>
      <c r="H42" s="12"/>
      <c r="I42" s="12"/>
      <c r="J42" s="13">
        <f>IF(OR(G42="",H42=""),"",ROUND(N(H42)*IFERROR(INDEX(Settings!$B$2:$B$11,MATCH(E42,Settings!$A$2:$A$11,0)),0),2))</f>
      </c>
      <c r="K42" s="13">
        <f>IF(G42="","",N(H42)-N(D42)-N(J42)-N(I42))</f>
      </c>
      <c r="L42" s="14">
        <f>IF(OR(G42="",N(H42)=0),"",K42/H42)</f>
      </c>
      <c r="M42" s="15">
        <f>IF(OR(G42="",C42=""),"",G42-C42)</f>
      </c>
      <c r="N42" s="15">
        <f>IF(A42="","",IF(G42="","IN STOCK","SOLD"))</f>
      </c>
      <c r="O42" s="15">
        <f>IF(G42="","",MONTH(G42))</f>
      </c>
      <c r="P42" s="15">
        <f>IF(G42="","",YEAR(G42))</f>
      </c>
    </row>
    <row r="43" spans="1:16" x14ac:dyDescent="0.25">
      <c r="A43" s="9"/>
      <c r="B43" s="9"/>
      <c r="C43" s="11"/>
      <c r="D43" s="12"/>
      <c r="E43" s="9"/>
      <c r="F43" s="12"/>
      <c r="G43" s="11"/>
      <c r="H43" s="12"/>
      <c r="I43" s="12"/>
      <c r="J43" s="13">
        <f>IF(OR(G43="",H43=""),"",ROUND(N(H43)*IFERROR(INDEX(Settings!$B$2:$B$11,MATCH(E43,Settings!$A$2:$A$11,0)),0),2))</f>
      </c>
      <c r="K43" s="13">
        <f>IF(G43="","",N(H43)-N(D43)-N(J43)-N(I43))</f>
      </c>
      <c r="L43" s="14">
        <f>IF(OR(G43="",N(H43)=0),"",K43/H43)</f>
      </c>
      <c r="M43" s="15">
        <f>IF(OR(G43="",C43=""),"",G43-C43)</f>
      </c>
      <c r="N43" s="15">
        <f>IF(A43="","",IF(G43="","IN STOCK","SOLD"))</f>
      </c>
      <c r="O43" s="15">
        <f>IF(G43="","",MONTH(G43))</f>
      </c>
      <c r="P43" s="15">
        <f>IF(G43="","",YEAR(G43))</f>
      </c>
    </row>
    <row r="44" spans="1:16" x14ac:dyDescent="0.25">
      <c r="A44" s="9"/>
      <c r="B44" s="9"/>
      <c r="C44" s="11"/>
      <c r="D44" s="12"/>
      <c r="E44" s="9"/>
      <c r="F44" s="12"/>
      <c r="G44" s="11"/>
      <c r="H44" s="12"/>
      <c r="I44" s="12"/>
      <c r="J44" s="13">
        <f>IF(OR(G44="",H44=""),"",ROUND(N(H44)*IFERROR(INDEX(Settings!$B$2:$B$11,MATCH(E44,Settings!$A$2:$A$11,0)),0),2))</f>
      </c>
      <c r="K44" s="13">
        <f>IF(G44="","",N(H44)-N(D44)-N(J44)-N(I44))</f>
      </c>
      <c r="L44" s="14">
        <f>IF(OR(G44="",N(H44)=0),"",K44/H44)</f>
      </c>
      <c r="M44" s="15">
        <f>IF(OR(G44="",C44=""),"",G44-C44)</f>
      </c>
      <c r="N44" s="15">
        <f>IF(A44="","",IF(G44="","IN STOCK","SOLD"))</f>
      </c>
      <c r="O44" s="15">
        <f>IF(G44="","",MONTH(G44))</f>
      </c>
      <c r="P44" s="15">
        <f>IF(G44="","",YEAR(G44))</f>
      </c>
    </row>
    <row r="45" spans="1:16" x14ac:dyDescent="0.25">
      <c r="A45" s="9"/>
      <c r="B45" s="9"/>
      <c r="C45" s="11"/>
      <c r="D45" s="12"/>
      <c r="E45" s="9"/>
      <c r="F45" s="12"/>
      <c r="G45" s="11"/>
      <c r="H45" s="12"/>
      <c r="I45" s="12"/>
      <c r="J45" s="13">
        <f>IF(OR(G45="",H45=""),"",ROUND(N(H45)*IFERROR(INDEX(Settings!$B$2:$B$11,MATCH(E45,Settings!$A$2:$A$11,0)),0),2))</f>
      </c>
      <c r="K45" s="13">
        <f>IF(G45="","",N(H45)-N(D45)-N(J45)-N(I45))</f>
      </c>
      <c r="L45" s="14">
        <f>IF(OR(G45="",N(H45)=0),"",K45/H45)</f>
      </c>
      <c r="M45" s="15">
        <f>IF(OR(G45="",C45=""),"",G45-C45)</f>
      </c>
      <c r="N45" s="15">
        <f>IF(A45="","",IF(G45="","IN STOCK","SOLD"))</f>
      </c>
      <c r="O45" s="15">
        <f>IF(G45="","",MONTH(G45))</f>
      </c>
      <c r="P45" s="15">
        <f>IF(G45="","",YEAR(G45))</f>
      </c>
    </row>
    <row r="46" spans="1:16" x14ac:dyDescent="0.25">
      <c r="A46" s="9"/>
      <c r="B46" s="9"/>
      <c r="C46" s="11"/>
      <c r="D46" s="12"/>
      <c r="E46" s="9"/>
      <c r="F46" s="12"/>
      <c r="G46" s="11"/>
      <c r="H46" s="12"/>
      <c r="I46" s="12"/>
      <c r="J46" s="13">
        <f>IF(OR(G46="",H46=""),"",ROUND(N(H46)*IFERROR(INDEX(Settings!$B$2:$B$11,MATCH(E46,Settings!$A$2:$A$11,0)),0),2))</f>
      </c>
      <c r="K46" s="13">
        <f>IF(G46="","",N(H46)-N(D46)-N(J46)-N(I46))</f>
      </c>
      <c r="L46" s="14">
        <f>IF(OR(G46="",N(H46)=0),"",K46/H46)</f>
      </c>
      <c r="M46" s="15">
        <f>IF(OR(G46="",C46=""),"",G46-C46)</f>
      </c>
      <c r="N46" s="15">
        <f>IF(A46="","",IF(G46="","IN STOCK","SOLD"))</f>
      </c>
      <c r="O46" s="15">
        <f>IF(G46="","",MONTH(G46))</f>
      </c>
      <c r="P46" s="15">
        <f>IF(G46="","",YEAR(G46))</f>
      </c>
    </row>
    <row r="47" spans="1:16" x14ac:dyDescent="0.25">
      <c r="A47" s="9"/>
      <c r="B47" s="9"/>
      <c r="C47" s="11"/>
      <c r="D47" s="12"/>
      <c r="E47" s="9"/>
      <c r="F47" s="12"/>
      <c r="G47" s="11"/>
      <c r="H47" s="12"/>
      <c r="I47" s="12"/>
      <c r="J47" s="13">
        <f>IF(OR(G47="",H47=""),"",ROUND(N(H47)*IFERROR(INDEX(Settings!$B$2:$B$11,MATCH(E47,Settings!$A$2:$A$11,0)),0),2))</f>
      </c>
      <c r="K47" s="13">
        <f>IF(G47="","",N(H47)-N(D47)-N(J47)-N(I47))</f>
      </c>
      <c r="L47" s="14">
        <f>IF(OR(G47="",N(H47)=0),"",K47/H47)</f>
      </c>
      <c r="M47" s="15">
        <f>IF(OR(G47="",C47=""),"",G47-C47)</f>
      </c>
      <c r="N47" s="15">
        <f>IF(A47="","",IF(G47="","IN STOCK","SOLD"))</f>
      </c>
      <c r="O47" s="15">
        <f>IF(G47="","",MONTH(G47))</f>
      </c>
      <c r="P47" s="15">
        <f>IF(G47="","",YEAR(G47))</f>
      </c>
    </row>
    <row r="48" spans="1:16" x14ac:dyDescent="0.25">
      <c r="A48" s="9"/>
      <c r="B48" s="9"/>
      <c r="C48" s="11"/>
      <c r="D48" s="12"/>
      <c r="E48" s="9"/>
      <c r="F48" s="12"/>
      <c r="G48" s="11"/>
      <c r="H48" s="12"/>
      <c r="I48" s="12"/>
      <c r="J48" s="13">
        <f>IF(OR(G48="",H48=""),"",ROUND(N(H48)*IFERROR(INDEX(Settings!$B$2:$B$11,MATCH(E48,Settings!$A$2:$A$11,0)),0),2))</f>
      </c>
      <c r="K48" s="13">
        <f>IF(G48="","",N(H48)-N(D48)-N(J48)-N(I48))</f>
      </c>
      <c r="L48" s="14">
        <f>IF(OR(G48="",N(H48)=0),"",K48/H48)</f>
      </c>
      <c r="M48" s="15">
        <f>IF(OR(G48="",C48=""),"",G48-C48)</f>
      </c>
      <c r="N48" s="15">
        <f>IF(A48="","",IF(G48="","IN STOCK","SOLD"))</f>
      </c>
      <c r="O48" s="15">
        <f>IF(G48="","",MONTH(G48))</f>
      </c>
      <c r="P48" s="15">
        <f>IF(G48="","",YEAR(G48))</f>
      </c>
    </row>
    <row r="49" spans="1:16" x14ac:dyDescent="0.25">
      <c r="A49" s="9"/>
      <c r="B49" s="9"/>
      <c r="C49" s="11"/>
      <c r="D49" s="12"/>
      <c r="E49" s="9"/>
      <c r="F49" s="12"/>
      <c r="G49" s="11"/>
      <c r="H49" s="12"/>
      <c r="I49" s="12"/>
      <c r="J49" s="13">
        <f>IF(OR(G49="",H49=""),"",ROUND(N(H49)*IFERROR(INDEX(Settings!$B$2:$B$11,MATCH(E49,Settings!$A$2:$A$11,0)),0),2))</f>
      </c>
      <c r="K49" s="13">
        <f>IF(G49="","",N(H49)-N(D49)-N(J49)-N(I49))</f>
      </c>
      <c r="L49" s="14">
        <f>IF(OR(G49="",N(H49)=0),"",K49/H49)</f>
      </c>
      <c r="M49" s="15">
        <f>IF(OR(G49="",C49=""),"",G49-C49)</f>
      </c>
      <c r="N49" s="15">
        <f>IF(A49="","",IF(G49="","IN STOCK","SOLD"))</f>
      </c>
      <c r="O49" s="15">
        <f>IF(G49="","",MONTH(G49))</f>
      </c>
      <c r="P49" s="15">
        <f>IF(G49="","",YEAR(G49))</f>
      </c>
    </row>
    <row r="50" spans="1:16" x14ac:dyDescent="0.25">
      <c r="A50" s="9"/>
      <c r="B50" s="9"/>
      <c r="C50" s="11"/>
      <c r="D50" s="12"/>
      <c r="E50" s="9"/>
      <c r="F50" s="12"/>
      <c r="G50" s="11"/>
      <c r="H50" s="12"/>
      <c r="I50" s="12"/>
      <c r="J50" s="13">
        <f>IF(OR(G50="",H50=""),"",ROUND(N(H50)*IFERROR(INDEX(Settings!$B$2:$B$11,MATCH(E50,Settings!$A$2:$A$11,0)),0),2))</f>
      </c>
      <c r="K50" s="13">
        <f>IF(G50="","",N(H50)-N(D50)-N(J50)-N(I50))</f>
      </c>
      <c r="L50" s="14">
        <f>IF(OR(G50="",N(H50)=0),"",K50/H50)</f>
      </c>
      <c r="M50" s="15">
        <f>IF(OR(G50="",C50=""),"",G50-C50)</f>
      </c>
      <c r="N50" s="15">
        <f>IF(A50="","",IF(G50="","IN STOCK","SOLD"))</f>
      </c>
      <c r="O50" s="15">
        <f>IF(G50="","",MONTH(G50))</f>
      </c>
      <c r="P50" s="15">
        <f>IF(G50="","",YEAR(G50))</f>
      </c>
    </row>
    <row r="51" spans="1:16" x14ac:dyDescent="0.25">
      <c r="A51" s="9"/>
      <c r="B51" s="9"/>
      <c r="C51" s="11"/>
      <c r="D51" s="12"/>
      <c r="E51" s="9"/>
      <c r="F51" s="12"/>
      <c r="G51" s="11"/>
      <c r="H51" s="12"/>
      <c r="I51" s="12"/>
      <c r="J51" s="13">
        <f>IF(OR(G51="",H51=""),"",ROUND(N(H51)*IFERROR(INDEX(Settings!$B$2:$B$11,MATCH(E51,Settings!$A$2:$A$11,0)),0),2))</f>
      </c>
      <c r="K51" s="13">
        <f>IF(G51="","",N(H51)-N(D51)-N(J51)-N(I51))</f>
      </c>
      <c r="L51" s="14">
        <f>IF(OR(G51="",N(H51)=0),"",K51/H51)</f>
      </c>
      <c r="M51" s="15">
        <f>IF(OR(G51="",C51=""),"",G51-C51)</f>
      </c>
      <c r="N51" s="15">
        <f>IF(A51="","",IF(G51="","IN STOCK","SOLD"))</f>
      </c>
      <c r="O51" s="15">
        <f>IF(G51="","",MONTH(G51))</f>
      </c>
      <c r="P51" s="15">
        <f>IF(G51="","",YEAR(G51))</f>
      </c>
    </row>
    <row r="52" spans="1:16" x14ac:dyDescent="0.25">
      <c r="A52" s="9"/>
      <c r="B52" s="9"/>
      <c r="C52" s="11"/>
      <c r="D52" s="12"/>
      <c r="E52" s="9"/>
      <c r="F52" s="12"/>
      <c r="G52" s="11"/>
      <c r="H52" s="12"/>
      <c r="I52" s="12"/>
      <c r="J52" s="13">
        <f>IF(OR(G52="",H52=""),"",ROUND(N(H52)*IFERROR(INDEX(Settings!$B$2:$B$11,MATCH(E52,Settings!$A$2:$A$11,0)),0),2))</f>
      </c>
      <c r="K52" s="13">
        <f>IF(G52="","",N(H52)-N(D52)-N(J52)-N(I52))</f>
      </c>
      <c r="L52" s="14">
        <f>IF(OR(G52="",N(H52)=0),"",K52/H52)</f>
      </c>
      <c r="M52" s="15">
        <f>IF(OR(G52="",C52=""),"",G52-C52)</f>
      </c>
      <c r="N52" s="15">
        <f>IF(A52="","",IF(G52="","IN STOCK","SOLD"))</f>
      </c>
      <c r="O52" s="15">
        <f>IF(G52="","",MONTH(G52))</f>
      </c>
      <c r="P52" s="15">
        <f>IF(G52="","",YEAR(G52))</f>
      </c>
    </row>
    <row r="53" spans="1:16" x14ac:dyDescent="0.25">
      <c r="A53" s="9"/>
      <c r="B53" s="9"/>
      <c r="C53" s="11"/>
      <c r="D53" s="12"/>
      <c r="E53" s="9"/>
      <c r="F53" s="12"/>
      <c r="G53" s="11"/>
      <c r="H53" s="12"/>
      <c r="I53" s="12"/>
      <c r="J53" s="13">
        <f>IF(OR(G53="",H53=""),"",ROUND(N(H53)*IFERROR(INDEX(Settings!$B$2:$B$11,MATCH(E53,Settings!$A$2:$A$11,0)),0),2))</f>
      </c>
      <c r="K53" s="13">
        <f>IF(G53="","",N(H53)-N(D53)-N(J53)-N(I53))</f>
      </c>
      <c r="L53" s="14">
        <f>IF(OR(G53="",N(H53)=0),"",K53/H53)</f>
      </c>
      <c r="M53" s="15">
        <f>IF(OR(G53="",C53=""),"",G53-C53)</f>
      </c>
      <c r="N53" s="15">
        <f>IF(A53="","",IF(G53="","IN STOCK","SOLD"))</f>
      </c>
      <c r="O53" s="15">
        <f>IF(G53="","",MONTH(G53))</f>
      </c>
      <c r="P53" s="15">
        <f>IF(G53="","",YEAR(G53))</f>
      </c>
    </row>
    <row r="54" spans="1:16" x14ac:dyDescent="0.25">
      <c r="A54" s="9"/>
      <c r="B54" s="9"/>
      <c r="C54" s="11"/>
      <c r="D54" s="12"/>
      <c r="E54" s="9"/>
      <c r="F54" s="12"/>
      <c r="G54" s="11"/>
      <c r="H54" s="12"/>
      <c r="I54" s="12"/>
      <c r="J54" s="13">
        <f>IF(OR(G54="",H54=""),"",ROUND(N(H54)*IFERROR(INDEX(Settings!$B$2:$B$11,MATCH(E54,Settings!$A$2:$A$11,0)),0),2))</f>
      </c>
      <c r="K54" s="13">
        <f>IF(G54="","",N(H54)-N(D54)-N(J54)-N(I54))</f>
      </c>
      <c r="L54" s="14">
        <f>IF(OR(G54="",N(H54)=0),"",K54/H54)</f>
      </c>
      <c r="M54" s="15">
        <f>IF(OR(G54="",C54=""),"",G54-C54)</f>
      </c>
      <c r="N54" s="15">
        <f>IF(A54="","",IF(G54="","IN STOCK","SOLD"))</f>
      </c>
      <c r="O54" s="15">
        <f>IF(G54="","",MONTH(G54))</f>
      </c>
      <c r="P54" s="15">
        <f>IF(G54="","",YEAR(G54))</f>
      </c>
    </row>
    <row r="55" spans="1:16" x14ac:dyDescent="0.25">
      <c r="A55" s="9"/>
      <c r="B55" s="9"/>
      <c r="C55" s="11"/>
      <c r="D55" s="12"/>
      <c r="E55" s="9"/>
      <c r="F55" s="12"/>
      <c r="G55" s="11"/>
      <c r="H55" s="12"/>
      <c r="I55" s="12"/>
      <c r="J55" s="13">
        <f>IF(OR(G55="",H55=""),"",ROUND(N(H55)*IFERROR(INDEX(Settings!$B$2:$B$11,MATCH(E55,Settings!$A$2:$A$11,0)),0),2))</f>
      </c>
      <c r="K55" s="13">
        <f>IF(G55="","",N(H55)-N(D55)-N(J55)-N(I55))</f>
      </c>
      <c r="L55" s="14">
        <f>IF(OR(G55="",N(H55)=0),"",K55/H55)</f>
      </c>
      <c r="M55" s="15">
        <f>IF(OR(G55="",C55=""),"",G55-C55)</f>
      </c>
      <c r="N55" s="15">
        <f>IF(A55="","",IF(G55="","IN STOCK","SOLD"))</f>
      </c>
      <c r="O55" s="15">
        <f>IF(G55="","",MONTH(G55))</f>
      </c>
      <c r="P55" s="15">
        <f>IF(G55="","",YEAR(G55))</f>
      </c>
    </row>
    <row r="56" spans="1:16" x14ac:dyDescent="0.25">
      <c r="A56" s="9"/>
      <c r="B56" s="9"/>
      <c r="C56" s="11"/>
      <c r="D56" s="12"/>
      <c r="E56" s="9"/>
      <c r="F56" s="12"/>
      <c r="G56" s="11"/>
      <c r="H56" s="12"/>
      <c r="I56" s="12"/>
      <c r="J56" s="13">
        <f>IF(OR(G56="",H56=""),"",ROUND(N(H56)*IFERROR(INDEX(Settings!$B$2:$B$11,MATCH(E56,Settings!$A$2:$A$11,0)),0),2))</f>
      </c>
      <c r="K56" s="13">
        <f>IF(G56="","",N(H56)-N(D56)-N(J56)-N(I56))</f>
      </c>
      <c r="L56" s="14">
        <f>IF(OR(G56="",N(H56)=0),"",K56/H56)</f>
      </c>
      <c r="M56" s="15">
        <f>IF(OR(G56="",C56=""),"",G56-C56)</f>
      </c>
      <c r="N56" s="15">
        <f>IF(A56="","",IF(G56="","IN STOCK","SOLD"))</f>
      </c>
      <c r="O56" s="15">
        <f>IF(G56="","",MONTH(G56))</f>
      </c>
      <c r="P56" s="15">
        <f>IF(G56="","",YEAR(G56))</f>
      </c>
    </row>
    <row r="57" spans="1:16" x14ac:dyDescent="0.25">
      <c r="A57" s="9"/>
      <c r="B57" s="9"/>
      <c r="C57" s="11"/>
      <c r="D57" s="12"/>
      <c r="E57" s="9"/>
      <c r="F57" s="12"/>
      <c r="G57" s="11"/>
      <c r="H57" s="12"/>
      <c r="I57" s="12"/>
      <c r="J57" s="13">
        <f>IF(OR(G57="",H57=""),"",ROUND(N(H57)*IFERROR(INDEX(Settings!$B$2:$B$11,MATCH(E57,Settings!$A$2:$A$11,0)),0),2))</f>
      </c>
      <c r="K57" s="13">
        <f>IF(G57="","",N(H57)-N(D57)-N(J57)-N(I57))</f>
      </c>
      <c r="L57" s="14">
        <f>IF(OR(G57="",N(H57)=0),"",K57/H57)</f>
      </c>
      <c r="M57" s="15">
        <f>IF(OR(G57="",C57=""),"",G57-C57)</f>
      </c>
      <c r="N57" s="15">
        <f>IF(A57="","",IF(G57="","IN STOCK","SOLD"))</f>
      </c>
      <c r="O57" s="15">
        <f>IF(G57="","",MONTH(G57))</f>
      </c>
      <c r="P57" s="15">
        <f>IF(G57="","",YEAR(G57))</f>
      </c>
    </row>
    <row r="58" spans="1:16" x14ac:dyDescent="0.25">
      <c r="A58" s="9"/>
      <c r="B58" s="9"/>
      <c r="C58" s="11"/>
      <c r="D58" s="12"/>
      <c r="E58" s="9"/>
      <c r="F58" s="12"/>
      <c r="G58" s="11"/>
      <c r="H58" s="12"/>
      <c r="I58" s="12"/>
      <c r="J58" s="13">
        <f>IF(OR(G58="",H58=""),"",ROUND(N(H58)*IFERROR(INDEX(Settings!$B$2:$B$11,MATCH(E58,Settings!$A$2:$A$11,0)),0),2))</f>
      </c>
      <c r="K58" s="13">
        <f>IF(G58="","",N(H58)-N(D58)-N(J58)-N(I58))</f>
      </c>
      <c r="L58" s="14">
        <f>IF(OR(G58="",N(H58)=0),"",K58/H58)</f>
      </c>
      <c r="M58" s="15">
        <f>IF(OR(G58="",C58=""),"",G58-C58)</f>
      </c>
      <c r="N58" s="15">
        <f>IF(A58="","",IF(G58="","IN STOCK","SOLD"))</f>
      </c>
      <c r="O58" s="15">
        <f>IF(G58="","",MONTH(G58))</f>
      </c>
      <c r="P58" s="15">
        <f>IF(G58="","",YEAR(G58))</f>
      </c>
    </row>
    <row r="59" spans="1:16" x14ac:dyDescent="0.25">
      <c r="A59" s="9"/>
      <c r="B59" s="9"/>
      <c r="C59" s="11"/>
      <c r="D59" s="12"/>
      <c r="E59" s="9"/>
      <c r="F59" s="12"/>
      <c r="G59" s="11"/>
      <c r="H59" s="12"/>
      <c r="I59" s="12"/>
      <c r="J59" s="13">
        <f>IF(OR(G59="",H59=""),"",ROUND(N(H59)*IFERROR(INDEX(Settings!$B$2:$B$11,MATCH(E59,Settings!$A$2:$A$11,0)),0),2))</f>
      </c>
      <c r="K59" s="13">
        <f>IF(G59="","",N(H59)-N(D59)-N(J59)-N(I59))</f>
      </c>
      <c r="L59" s="14">
        <f>IF(OR(G59="",N(H59)=0),"",K59/H59)</f>
      </c>
      <c r="M59" s="15">
        <f>IF(OR(G59="",C59=""),"",G59-C59)</f>
      </c>
      <c r="N59" s="15">
        <f>IF(A59="","",IF(G59="","IN STOCK","SOLD"))</f>
      </c>
      <c r="O59" s="15">
        <f>IF(G59="","",MONTH(G59))</f>
      </c>
      <c r="P59" s="15">
        <f>IF(G59="","",YEAR(G59))</f>
      </c>
    </row>
    <row r="60" spans="1:16" x14ac:dyDescent="0.25">
      <c r="A60" s="9"/>
      <c r="B60" s="9"/>
      <c r="C60" s="11"/>
      <c r="D60" s="12"/>
      <c r="E60" s="9"/>
      <c r="F60" s="12"/>
      <c r="G60" s="11"/>
      <c r="H60" s="12"/>
      <c r="I60" s="12"/>
      <c r="J60" s="13">
        <f>IF(OR(G60="",H60=""),"",ROUND(N(H60)*IFERROR(INDEX(Settings!$B$2:$B$11,MATCH(E60,Settings!$A$2:$A$11,0)),0),2))</f>
      </c>
      <c r="K60" s="13">
        <f>IF(G60="","",N(H60)-N(D60)-N(J60)-N(I60))</f>
      </c>
      <c r="L60" s="14">
        <f>IF(OR(G60="",N(H60)=0),"",K60/H60)</f>
      </c>
      <c r="M60" s="15">
        <f>IF(OR(G60="",C60=""),"",G60-C60)</f>
      </c>
      <c r="N60" s="15">
        <f>IF(A60="","",IF(G60="","IN STOCK","SOLD"))</f>
      </c>
      <c r="O60" s="15">
        <f>IF(G60="","",MONTH(G60))</f>
      </c>
      <c r="P60" s="15">
        <f>IF(G60="","",YEAR(G60))</f>
      </c>
    </row>
    <row r="61" spans="1:16" x14ac:dyDescent="0.25">
      <c r="A61" s="9"/>
      <c r="B61" s="9"/>
      <c r="C61" s="11"/>
      <c r="D61" s="12"/>
      <c r="E61" s="9"/>
      <c r="F61" s="12"/>
      <c r="G61" s="11"/>
      <c r="H61" s="12"/>
      <c r="I61" s="12"/>
      <c r="J61" s="13">
        <f>IF(OR(G61="",H61=""),"",ROUND(N(H61)*IFERROR(INDEX(Settings!$B$2:$B$11,MATCH(E61,Settings!$A$2:$A$11,0)),0),2))</f>
      </c>
      <c r="K61" s="13">
        <f>IF(G61="","",N(H61)-N(D61)-N(J61)-N(I61))</f>
      </c>
      <c r="L61" s="14">
        <f>IF(OR(G61="",N(H61)=0),"",K61/H61)</f>
      </c>
      <c r="M61" s="15">
        <f>IF(OR(G61="",C61=""),"",G61-C61)</f>
      </c>
      <c r="N61" s="15">
        <f>IF(A61="","",IF(G61="","IN STOCK","SOLD"))</f>
      </c>
      <c r="O61" s="15">
        <f>IF(G61="","",MONTH(G61))</f>
      </c>
      <c r="P61" s="15">
        <f>IF(G61="","",YEAR(G61))</f>
      </c>
    </row>
    <row r="62" spans="1:16" x14ac:dyDescent="0.25">
      <c r="A62" s="9"/>
      <c r="B62" s="9"/>
      <c r="C62" s="11"/>
      <c r="D62" s="12"/>
      <c r="E62" s="9"/>
      <c r="F62" s="12"/>
      <c r="G62" s="11"/>
      <c r="H62" s="12"/>
      <c r="I62" s="12"/>
      <c r="J62" s="13">
        <f>IF(OR(G62="",H62=""),"",ROUND(N(H62)*IFERROR(INDEX(Settings!$B$2:$B$11,MATCH(E62,Settings!$A$2:$A$11,0)),0),2))</f>
      </c>
      <c r="K62" s="13">
        <f>IF(G62="","",N(H62)-N(D62)-N(J62)-N(I62))</f>
      </c>
      <c r="L62" s="14">
        <f>IF(OR(G62="",N(H62)=0),"",K62/H62)</f>
      </c>
      <c r="M62" s="15">
        <f>IF(OR(G62="",C62=""),"",G62-C62)</f>
      </c>
      <c r="N62" s="15">
        <f>IF(A62="","",IF(G62="","IN STOCK","SOLD"))</f>
      </c>
      <c r="O62" s="15">
        <f>IF(G62="","",MONTH(G62))</f>
      </c>
      <c r="P62" s="15">
        <f>IF(G62="","",YEAR(G62))</f>
      </c>
    </row>
    <row r="63" spans="1:16" x14ac:dyDescent="0.25">
      <c r="A63" s="9"/>
      <c r="B63" s="9"/>
      <c r="C63" s="11"/>
      <c r="D63" s="12"/>
      <c r="E63" s="9"/>
      <c r="F63" s="12"/>
      <c r="G63" s="11"/>
      <c r="H63" s="12"/>
      <c r="I63" s="12"/>
      <c r="J63" s="13">
        <f>IF(OR(G63="",H63=""),"",ROUND(N(H63)*IFERROR(INDEX(Settings!$B$2:$B$11,MATCH(E63,Settings!$A$2:$A$11,0)),0),2))</f>
      </c>
      <c r="K63" s="13">
        <f>IF(G63="","",N(H63)-N(D63)-N(J63)-N(I63))</f>
      </c>
      <c r="L63" s="14">
        <f>IF(OR(G63="",N(H63)=0),"",K63/H63)</f>
      </c>
      <c r="M63" s="15">
        <f>IF(OR(G63="",C63=""),"",G63-C63)</f>
      </c>
      <c r="N63" s="15">
        <f>IF(A63="","",IF(G63="","IN STOCK","SOLD"))</f>
      </c>
      <c r="O63" s="15">
        <f>IF(G63="","",MONTH(G63))</f>
      </c>
      <c r="P63" s="15">
        <f>IF(G63="","",YEAR(G63))</f>
      </c>
    </row>
    <row r="64" spans="1:16" x14ac:dyDescent="0.25">
      <c r="A64" s="9"/>
      <c r="B64" s="9"/>
      <c r="C64" s="11"/>
      <c r="D64" s="12"/>
      <c r="E64" s="9"/>
      <c r="F64" s="12"/>
      <c r="G64" s="11"/>
      <c r="H64" s="12"/>
      <c r="I64" s="12"/>
      <c r="J64" s="13">
        <f>IF(OR(G64="",H64=""),"",ROUND(N(H64)*IFERROR(INDEX(Settings!$B$2:$B$11,MATCH(E64,Settings!$A$2:$A$11,0)),0),2))</f>
      </c>
      <c r="K64" s="13">
        <f>IF(G64="","",N(H64)-N(D64)-N(J64)-N(I64))</f>
      </c>
      <c r="L64" s="14">
        <f>IF(OR(G64="",N(H64)=0),"",K64/H64)</f>
      </c>
      <c r="M64" s="15">
        <f>IF(OR(G64="",C64=""),"",G64-C64)</f>
      </c>
      <c r="N64" s="15">
        <f>IF(A64="","",IF(G64="","IN STOCK","SOLD"))</f>
      </c>
      <c r="O64" s="15">
        <f>IF(G64="","",MONTH(G64))</f>
      </c>
      <c r="P64" s="15">
        <f>IF(G64="","",YEAR(G64))</f>
      </c>
    </row>
    <row r="65" spans="1:16" x14ac:dyDescent="0.25">
      <c r="A65" s="9"/>
      <c r="B65" s="9"/>
      <c r="C65" s="11"/>
      <c r="D65" s="12"/>
      <c r="E65" s="9"/>
      <c r="F65" s="12"/>
      <c r="G65" s="11"/>
      <c r="H65" s="12"/>
      <c r="I65" s="12"/>
      <c r="J65" s="13">
        <f>IF(OR(G65="",H65=""),"",ROUND(N(H65)*IFERROR(INDEX(Settings!$B$2:$B$11,MATCH(E65,Settings!$A$2:$A$11,0)),0),2))</f>
      </c>
      <c r="K65" s="13">
        <f>IF(G65="","",N(H65)-N(D65)-N(J65)-N(I65))</f>
      </c>
      <c r="L65" s="14">
        <f>IF(OR(G65="",N(H65)=0),"",K65/H65)</f>
      </c>
      <c r="M65" s="15">
        <f>IF(OR(G65="",C65=""),"",G65-C65)</f>
      </c>
      <c r="N65" s="15">
        <f>IF(A65="","",IF(G65="","IN STOCK","SOLD"))</f>
      </c>
      <c r="O65" s="15">
        <f>IF(G65="","",MONTH(G65))</f>
      </c>
      <c r="P65" s="15">
        <f>IF(G65="","",YEAR(G65))</f>
      </c>
    </row>
    <row r="66" spans="1:16" x14ac:dyDescent="0.25">
      <c r="A66" s="9"/>
      <c r="B66" s="9"/>
      <c r="C66" s="11"/>
      <c r="D66" s="12"/>
      <c r="E66" s="9"/>
      <c r="F66" s="12"/>
      <c r="G66" s="11"/>
      <c r="H66" s="12"/>
      <c r="I66" s="12"/>
      <c r="J66" s="13">
        <f>IF(OR(G66="",H66=""),"",ROUND(N(H66)*IFERROR(INDEX(Settings!$B$2:$B$11,MATCH(E66,Settings!$A$2:$A$11,0)),0),2))</f>
      </c>
      <c r="K66" s="13">
        <f>IF(G66="","",N(H66)-N(D66)-N(J66)-N(I66))</f>
      </c>
      <c r="L66" s="14">
        <f>IF(OR(G66="",N(H66)=0),"",K66/H66)</f>
      </c>
      <c r="M66" s="15">
        <f>IF(OR(G66="",C66=""),"",G66-C66)</f>
      </c>
      <c r="N66" s="15">
        <f>IF(A66="","",IF(G66="","IN STOCK","SOLD"))</f>
      </c>
      <c r="O66" s="15">
        <f>IF(G66="","",MONTH(G66))</f>
      </c>
      <c r="P66" s="15">
        <f>IF(G66="","",YEAR(G66))</f>
      </c>
    </row>
    <row r="67" spans="1:16" x14ac:dyDescent="0.25">
      <c r="A67" s="9"/>
      <c r="B67" s="9"/>
      <c r="C67" s="11"/>
      <c r="D67" s="12"/>
      <c r="E67" s="9"/>
      <c r="F67" s="12"/>
      <c r="G67" s="11"/>
      <c r="H67" s="12"/>
      <c r="I67" s="12"/>
      <c r="J67" s="13">
        <f>IF(OR(G67="",H67=""),"",ROUND(N(H67)*IFERROR(INDEX(Settings!$B$2:$B$11,MATCH(E67,Settings!$A$2:$A$11,0)),0),2))</f>
      </c>
      <c r="K67" s="13">
        <f>IF(G67="","",N(H67)-N(D67)-N(J67)-N(I67))</f>
      </c>
      <c r="L67" s="14">
        <f>IF(OR(G67="",N(H67)=0),"",K67/H67)</f>
      </c>
      <c r="M67" s="15">
        <f>IF(OR(G67="",C67=""),"",G67-C67)</f>
      </c>
      <c r="N67" s="15">
        <f>IF(A67="","",IF(G67="","IN STOCK","SOLD"))</f>
      </c>
      <c r="O67" s="15">
        <f>IF(G67="","",MONTH(G67))</f>
      </c>
      <c r="P67" s="15">
        <f>IF(G67="","",YEAR(G67))</f>
      </c>
    </row>
    <row r="68" spans="1:16" x14ac:dyDescent="0.25">
      <c r="A68" s="9"/>
      <c r="B68" s="9"/>
      <c r="C68" s="11"/>
      <c r="D68" s="12"/>
      <c r="E68" s="9"/>
      <c r="F68" s="12"/>
      <c r="G68" s="11"/>
      <c r="H68" s="12"/>
      <c r="I68" s="12"/>
      <c r="J68" s="13">
        <f>IF(OR(G68="",H68=""),"",ROUND(N(H68)*IFERROR(INDEX(Settings!$B$2:$B$11,MATCH(E68,Settings!$A$2:$A$11,0)),0),2))</f>
      </c>
      <c r="K68" s="13">
        <f>IF(G68="","",N(H68)-N(D68)-N(J68)-N(I68))</f>
      </c>
      <c r="L68" s="14">
        <f>IF(OR(G68="",N(H68)=0),"",K68/H68)</f>
      </c>
      <c r="M68" s="15">
        <f>IF(OR(G68="",C68=""),"",G68-C68)</f>
      </c>
      <c r="N68" s="15">
        <f>IF(A68="","",IF(G68="","IN STOCK","SOLD"))</f>
      </c>
      <c r="O68" s="15">
        <f>IF(G68="","",MONTH(G68))</f>
      </c>
      <c r="P68" s="15">
        <f>IF(G68="","",YEAR(G68))</f>
      </c>
    </row>
    <row r="69" spans="1:16" x14ac:dyDescent="0.25">
      <c r="A69" s="9"/>
      <c r="B69" s="9"/>
      <c r="C69" s="11"/>
      <c r="D69" s="12"/>
      <c r="E69" s="9"/>
      <c r="F69" s="12"/>
      <c r="G69" s="11"/>
      <c r="H69" s="12"/>
      <c r="I69" s="12"/>
      <c r="J69" s="13">
        <f>IF(OR(G69="",H69=""),"",ROUND(N(H69)*IFERROR(INDEX(Settings!$B$2:$B$11,MATCH(E69,Settings!$A$2:$A$11,0)),0),2))</f>
      </c>
      <c r="K69" s="13">
        <f>IF(G69="","",N(H69)-N(D69)-N(J69)-N(I69))</f>
      </c>
      <c r="L69" s="14">
        <f>IF(OR(G69="",N(H69)=0),"",K69/H69)</f>
      </c>
      <c r="M69" s="15">
        <f>IF(OR(G69="",C69=""),"",G69-C69)</f>
      </c>
      <c r="N69" s="15">
        <f>IF(A69="","",IF(G69="","IN STOCK","SOLD"))</f>
      </c>
      <c r="O69" s="15">
        <f>IF(G69="","",MONTH(G69))</f>
      </c>
      <c r="P69" s="15">
        <f>IF(G69="","",YEAR(G69))</f>
      </c>
    </row>
    <row r="70" spans="1:16" x14ac:dyDescent="0.25">
      <c r="A70" s="9"/>
      <c r="B70" s="9"/>
      <c r="C70" s="11"/>
      <c r="D70" s="12"/>
      <c r="E70" s="9"/>
      <c r="F70" s="12"/>
      <c r="G70" s="11"/>
      <c r="H70" s="12"/>
      <c r="I70" s="12"/>
      <c r="J70" s="13">
        <f>IF(OR(G70="",H70=""),"",ROUND(N(H70)*IFERROR(INDEX(Settings!$B$2:$B$11,MATCH(E70,Settings!$A$2:$A$11,0)),0),2))</f>
      </c>
      <c r="K70" s="13">
        <f>IF(G70="","",N(H70)-N(D70)-N(J70)-N(I70))</f>
      </c>
      <c r="L70" s="14">
        <f>IF(OR(G70="",N(H70)=0),"",K70/H70)</f>
      </c>
      <c r="M70" s="15">
        <f>IF(OR(G70="",C70=""),"",G70-C70)</f>
      </c>
      <c r="N70" s="15">
        <f>IF(A70="","",IF(G70="","IN STOCK","SOLD"))</f>
      </c>
      <c r="O70" s="15">
        <f>IF(G70="","",MONTH(G70))</f>
      </c>
      <c r="P70" s="15">
        <f>IF(G70="","",YEAR(G70))</f>
      </c>
    </row>
    <row r="71" spans="1:16" x14ac:dyDescent="0.25">
      <c r="A71" s="9"/>
      <c r="B71" s="9"/>
      <c r="C71" s="11"/>
      <c r="D71" s="12"/>
      <c r="E71" s="9"/>
      <c r="F71" s="12"/>
      <c r="G71" s="11"/>
      <c r="H71" s="12"/>
      <c r="I71" s="12"/>
      <c r="J71" s="13">
        <f>IF(OR(G71="",H71=""),"",ROUND(N(H71)*IFERROR(INDEX(Settings!$B$2:$B$11,MATCH(E71,Settings!$A$2:$A$11,0)),0),2))</f>
      </c>
      <c r="K71" s="13">
        <f>IF(G71="","",N(H71)-N(D71)-N(J71)-N(I71))</f>
      </c>
      <c r="L71" s="14">
        <f>IF(OR(G71="",N(H71)=0),"",K71/H71)</f>
      </c>
      <c r="M71" s="15">
        <f>IF(OR(G71="",C71=""),"",G71-C71)</f>
      </c>
      <c r="N71" s="15">
        <f>IF(A71="","",IF(G71="","IN STOCK","SOLD"))</f>
      </c>
      <c r="O71" s="15">
        <f>IF(G71="","",MONTH(G71))</f>
      </c>
      <c r="P71" s="15">
        <f>IF(G71="","",YEAR(G71))</f>
      </c>
    </row>
    <row r="72" spans="1:16" x14ac:dyDescent="0.25">
      <c r="A72" s="9"/>
      <c r="B72" s="9"/>
      <c r="C72" s="11"/>
      <c r="D72" s="12"/>
      <c r="E72" s="9"/>
      <c r="F72" s="12"/>
      <c r="G72" s="11"/>
      <c r="H72" s="12"/>
      <c r="I72" s="12"/>
      <c r="J72" s="13">
        <f>IF(OR(G72="",H72=""),"",ROUND(N(H72)*IFERROR(INDEX(Settings!$B$2:$B$11,MATCH(E72,Settings!$A$2:$A$11,0)),0),2))</f>
      </c>
      <c r="K72" s="13">
        <f>IF(G72="","",N(H72)-N(D72)-N(J72)-N(I72))</f>
      </c>
      <c r="L72" s="14">
        <f>IF(OR(G72="",N(H72)=0),"",K72/H72)</f>
      </c>
      <c r="M72" s="15">
        <f>IF(OR(G72="",C72=""),"",G72-C72)</f>
      </c>
      <c r="N72" s="15">
        <f>IF(A72="","",IF(G72="","IN STOCK","SOLD"))</f>
      </c>
      <c r="O72" s="15">
        <f>IF(G72="","",MONTH(G72))</f>
      </c>
      <c r="P72" s="15">
        <f>IF(G72="","",YEAR(G72))</f>
      </c>
    </row>
    <row r="73" spans="1:16" x14ac:dyDescent="0.25">
      <c r="A73" s="9"/>
      <c r="B73" s="9"/>
      <c r="C73" s="11"/>
      <c r="D73" s="12"/>
      <c r="E73" s="9"/>
      <c r="F73" s="12"/>
      <c r="G73" s="11"/>
      <c r="H73" s="12"/>
      <c r="I73" s="12"/>
      <c r="J73" s="13">
        <f>IF(OR(G73="",H73=""),"",ROUND(N(H73)*IFERROR(INDEX(Settings!$B$2:$B$11,MATCH(E73,Settings!$A$2:$A$11,0)),0),2))</f>
      </c>
      <c r="K73" s="13">
        <f>IF(G73="","",N(H73)-N(D73)-N(J73)-N(I73))</f>
      </c>
      <c r="L73" s="14">
        <f>IF(OR(G73="",N(H73)=0),"",K73/H73)</f>
      </c>
      <c r="M73" s="15">
        <f>IF(OR(G73="",C73=""),"",G73-C73)</f>
      </c>
      <c r="N73" s="15">
        <f>IF(A73="","",IF(G73="","IN STOCK","SOLD"))</f>
      </c>
      <c r="O73" s="15">
        <f>IF(G73="","",MONTH(G73))</f>
      </c>
      <c r="P73" s="15">
        <f>IF(G73="","",YEAR(G73))</f>
      </c>
    </row>
    <row r="74" spans="1:16" x14ac:dyDescent="0.25">
      <c r="A74" s="9"/>
      <c r="B74" s="9"/>
      <c r="C74" s="11"/>
      <c r="D74" s="12"/>
      <c r="E74" s="9"/>
      <c r="F74" s="12"/>
      <c r="G74" s="11"/>
      <c r="H74" s="12"/>
      <c r="I74" s="12"/>
      <c r="J74" s="13">
        <f>IF(OR(G74="",H74=""),"",ROUND(N(H74)*IFERROR(INDEX(Settings!$B$2:$B$11,MATCH(E74,Settings!$A$2:$A$11,0)),0),2))</f>
      </c>
      <c r="K74" s="13">
        <f>IF(G74="","",N(H74)-N(D74)-N(J74)-N(I74))</f>
      </c>
      <c r="L74" s="14">
        <f>IF(OR(G74="",N(H74)=0),"",K74/H74)</f>
      </c>
      <c r="M74" s="15">
        <f>IF(OR(G74="",C74=""),"",G74-C74)</f>
      </c>
      <c r="N74" s="15">
        <f>IF(A74="","",IF(G74="","IN STOCK","SOLD"))</f>
      </c>
      <c r="O74" s="15">
        <f>IF(G74="","",MONTH(G74))</f>
      </c>
      <c r="P74" s="15">
        <f>IF(G74="","",YEAR(G74))</f>
      </c>
    </row>
    <row r="75" spans="1:16" x14ac:dyDescent="0.25">
      <c r="A75" s="9"/>
      <c r="B75" s="9"/>
      <c r="C75" s="11"/>
      <c r="D75" s="12"/>
      <c r="E75" s="9"/>
      <c r="F75" s="12"/>
      <c r="G75" s="11"/>
      <c r="H75" s="12"/>
      <c r="I75" s="12"/>
      <c r="J75" s="13">
        <f>IF(OR(G75="",H75=""),"",ROUND(N(H75)*IFERROR(INDEX(Settings!$B$2:$B$11,MATCH(E75,Settings!$A$2:$A$11,0)),0),2))</f>
      </c>
      <c r="K75" s="13">
        <f>IF(G75="","",N(H75)-N(D75)-N(J75)-N(I75))</f>
      </c>
      <c r="L75" s="14">
        <f>IF(OR(G75="",N(H75)=0),"",K75/H75)</f>
      </c>
      <c r="M75" s="15">
        <f>IF(OR(G75="",C75=""),"",G75-C75)</f>
      </c>
      <c r="N75" s="15">
        <f>IF(A75="","",IF(G75="","IN STOCK","SOLD"))</f>
      </c>
      <c r="O75" s="15">
        <f>IF(G75="","",MONTH(G75))</f>
      </c>
      <c r="P75" s="15">
        <f>IF(G75="","",YEAR(G75))</f>
      </c>
    </row>
    <row r="76" spans="1:16" x14ac:dyDescent="0.25">
      <c r="A76" s="9"/>
      <c r="B76" s="9"/>
      <c r="C76" s="11"/>
      <c r="D76" s="12"/>
      <c r="E76" s="9"/>
      <c r="F76" s="12"/>
      <c r="G76" s="11"/>
      <c r="H76" s="12"/>
      <c r="I76" s="12"/>
      <c r="J76" s="13">
        <f>IF(OR(G76="",H76=""),"",ROUND(N(H76)*IFERROR(INDEX(Settings!$B$2:$B$11,MATCH(E76,Settings!$A$2:$A$11,0)),0),2))</f>
      </c>
      <c r="K76" s="13">
        <f>IF(G76="","",N(H76)-N(D76)-N(J76)-N(I76))</f>
      </c>
      <c r="L76" s="14">
        <f>IF(OR(G76="",N(H76)=0),"",K76/H76)</f>
      </c>
      <c r="M76" s="15">
        <f>IF(OR(G76="",C76=""),"",G76-C76)</f>
      </c>
      <c r="N76" s="15">
        <f>IF(A76="","",IF(G76="","IN STOCK","SOLD"))</f>
      </c>
      <c r="O76" s="15">
        <f>IF(G76="","",MONTH(G76))</f>
      </c>
      <c r="P76" s="15">
        <f>IF(G76="","",YEAR(G76))</f>
      </c>
    </row>
    <row r="77" spans="1:16" x14ac:dyDescent="0.25">
      <c r="A77" s="9"/>
      <c r="B77" s="9"/>
      <c r="C77" s="11"/>
      <c r="D77" s="12"/>
      <c r="E77" s="9"/>
      <c r="F77" s="12"/>
      <c r="G77" s="11"/>
      <c r="H77" s="12"/>
      <c r="I77" s="12"/>
      <c r="J77" s="13">
        <f>IF(OR(G77="",H77=""),"",ROUND(N(H77)*IFERROR(INDEX(Settings!$B$2:$B$11,MATCH(E77,Settings!$A$2:$A$11,0)),0),2))</f>
      </c>
      <c r="K77" s="13">
        <f>IF(G77="","",N(H77)-N(D77)-N(J77)-N(I77))</f>
      </c>
      <c r="L77" s="14">
        <f>IF(OR(G77="",N(H77)=0),"",K77/H77)</f>
      </c>
      <c r="M77" s="15">
        <f>IF(OR(G77="",C77=""),"",G77-C77)</f>
      </c>
      <c r="N77" s="15">
        <f>IF(A77="","",IF(G77="","IN STOCK","SOLD"))</f>
      </c>
      <c r="O77" s="15">
        <f>IF(G77="","",MONTH(G77))</f>
      </c>
      <c r="P77" s="15">
        <f>IF(G77="","",YEAR(G77))</f>
      </c>
    </row>
    <row r="78" spans="1:16" x14ac:dyDescent="0.25">
      <c r="A78" s="9"/>
      <c r="B78" s="9"/>
      <c r="C78" s="11"/>
      <c r="D78" s="12"/>
      <c r="E78" s="9"/>
      <c r="F78" s="12"/>
      <c r="G78" s="11"/>
      <c r="H78" s="12"/>
      <c r="I78" s="12"/>
      <c r="J78" s="13">
        <f>IF(OR(G78="",H78=""),"",ROUND(N(H78)*IFERROR(INDEX(Settings!$B$2:$B$11,MATCH(E78,Settings!$A$2:$A$11,0)),0),2))</f>
      </c>
      <c r="K78" s="13">
        <f>IF(G78="","",N(H78)-N(D78)-N(J78)-N(I78))</f>
      </c>
      <c r="L78" s="14">
        <f>IF(OR(G78="",N(H78)=0),"",K78/H78)</f>
      </c>
      <c r="M78" s="15">
        <f>IF(OR(G78="",C78=""),"",G78-C78)</f>
      </c>
      <c r="N78" s="15">
        <f>IF(A78="","",IF(G78="","IN STOCK","SOLD"))</f>
      </c>
      <c r="O78" s="15">
        <f>IF(G78="","",MONTH(G78))</f>
      </c>
      <c r="P78" s="15">
        <f>IF(G78="","",YEAR(G78))</f>
      </c>
    </row>
    <row r="79" spans="1:16" x14ac:dyDescent="0.25">
      <c r="A79" s="9"/>
      <c r="B79" s="9"/>
      <c r="C79" s="11"/>
      <c r="D79" s="12"/>
      <c r="E79" s="9"/>
      <c r="F79" s="12"/>
      <c r="G79" s="11"/>
      <c r="H79" s="12"/>
      <c r="I79" s="12"/>
      <c r="J79" s="13">
        <f>IF(OR(G79="",H79=""),"",ROUND(N(H79)*IFERROR(INDEX(Settings!$B$2:$B$11,MATCH(E79,Settings!$A$2:$A$11,0)),0),2))</f>
      </c>
      <c r="K79" s="13">
        <f>IF(G79="","",N(H79)-N(D79)-N(J79)-N(I79))</f>
      </c>
      <c r="L79" s="14">
        <f>IF(OR(G79="",N(H79)=0),"",K79/H79)</f>
      </c>
      <c r="M79" s="15">
        <f>IF(OR(G79="",C79=""),"",G79-C79)</f>
      </c>
      <c r="N79" s="15">
        <f>IF(A79="","",IF(G79="","IN STOCK","SOLD"))</f>
      </c>
      <c r="O79" s="15">
        <f>IF(G79="","",MONTH(G79))</f>
      </c>
      <c r="P79" s="15">
        <f>IF(G79="","",YEAR(G79))</f>
      </c>
    </row>
    <row r="80" spans="1:16" x14ac:dyDescent="0.25">
      <c r="A80" s="9"/>
      <c r="B80" s="9"/>
      <c r="C80" s="11"/>
      <c r="D80" s="12"/>
      <c r="E80" s="9"/>
      <c r="F80" s="12"/>
      <c r="G80" s="11"/>
      <c r="H80" s="12"/>
      <c r="I80" s="12"/>
      <c r="J80" s="13">
        <f>IF(OR(G80="",H80=""),"",ROUND(N(H80)*IFERROR(INDEX(Settings!$B$2:$B$11,MATCH(E80,Settings!$A$2:$A$11,0)),0),2))</f>
      </c>
      <c r="K80" s="13">
        <f>IF(G80="","",N(H80)-N(D80)-N(J80)-N(I80))</f>
      </c>
      <c r="L80" s="14">
        <f>IF(OR(G80="",N(H80)=0),"",K80/H80)</f>
      </c>
      <c r="M80" s="15">
        <f>IF(OR(G80="",C80=""),"",G80-C80)</f>
      </c>
      <c r="N80" s="15">
        <f>IF(A80="","",IF(G80="","IN STOCK","SOLD"))</f>
      </c>
      <c r="O80" s="15">
        <f>IF(G80="","",MONTH(G80))</f>
      </c>
      <c r="P80" s="15">
        <f>IF(G80="","",YEAR(G80))</f>
      </c>
    </row>
    <row r="81" spans="1:16" x14ac:dyDescent="0.25">
      <c r="A81" s="9"/>
      <c r="B81" s="9"/>
      <c r="C81" s="11"/>
      <c r="D81" s="12"/>
      <c r="E81" s="9"/>
      <c r="F81" s="12"/>
      <c r="G81" s="11"/>
      <c r="H81" s="12"/>
      <c r="I81" s="12"/>
      <c r="J81" s="13">
        <f>IF(OR(G81="",H81=""),"",ROUND(N(H81)*IFERROR(INDEX(Settings!$B$2:$B$11,MATCH(E81,Settings!$A$2:$A$11,0)),0),2))</f>
      </c>
      <c r="K81" s="13">
        <f>IF(G81="","",N(H81)-N(D81)-N(J81)-N(I81))</f>
      </c>
      <c r="L81" s="14">
        <f>IF(OR(G81="",N(H81)=0),"",K81/H81)</f>
      </c>
      <c r="M81" s="15">
        <f>IF(OR(G81="",C81=""),"",G81-C81)</f>
      </c>
      <c r="N81" s="15">
        <f>IF(A81="","",IF(G81="","IN STOCK","SOLD"))</f>
      </c>
      <c r="O81" s="15">
        <f>IF(G81="","",MONTH(G81))</f>
      </c>
      <c r="P81" s="15">
        <f>IF(G81="","",YEAR(G81))</f>
      </c>
    </row>
    <row r="82" spans="1:16" x14ac:dyDescent="0.25">
      <c r="A82" s="9"/>
      <c r="B82" s="9"/>
      <c r="C82" s="11"/>
      <c r="D82" s="12"/>
      <c r="E82" s="9"/>
      <c r="F82" s="12"/>
      <c r="G82" s="11"/>
      <c r="H82" s="12"/>
      <c r="I82" s="12"/>
      <c r="J82" s="13">
        <f>IF(OR(G82="",H82=""),"",ROUND(N(H82)*IFERROR(INDEX(Settings!$B$2:$B$11,MATCH(E82,Settings!$A$2:$A$11,0)),0),2))</f>
      </c>
      <c r="K82" s="13">
        <f>IF(G82="","",N(H82)-N(D82)-N(J82)-N(I82))</f>
      </c>
      <c r="L82" s="14">
        <f>IF(OR(G82="",N(H82)=0),"",K82/H82)</f>
      </c>
      <c r="M82" s="15">
        <f>IF(OR(G82="",C82=""),"",G82-C82)</f>
      </c>
      <c r="N82" s="15">
        <f>IF(A82="","",IF(G82="","IN STOCK","SOLD"))</f>
      </c>
      <c r="O82" s="15">
        <f>IF(G82="","",MONTH(G82))</f>
      </c>
      <c r="P82" s="15">
        <f>IF(G82="","",YEAR(G82))</f>
      </c>
    </row>
    <row r="83" spans="1:16" x14ac:dyDescent="0.25">
      <c r="A83" s="9"/>
      <c r="B83" s="9"/>
      <c r="C83" s="11"/>
      <c r="D83" s="12"/>
      <c r="E83" s="9"/>
      <c r="F83" s="12"/>
      <c r="G83" s="11"/>
      <c r="H83" s="12"/>
      <c r="I83" s="12"/>
      <c r="J83" s="13">
        <f>IF(OR(G83="",H83=""),"",ROUND(N(H83)*IFERROR(INDEX(Settings!$B$2:$B$11,MATCH(E83,Settings!$A$2:$A$11,0)),0),2))</f>
      </c>
      <c r="K83" s="13">
        <f>IF(G83="","",N(H83)-N(D83)-N(J83)-N(I83))</f>
      </c>
      <c r="L83" s="14">
        <f>IF(OR(G83="",N(H83)=0),"",K83/H83)</f>
      </c>
      <c r="M83" s="15">
        <f>IF(OR(G83="",C83=""),"",G83-C83)</f>
      </c>
      <c r="N83" s="15">
        <f>IF(A83="","",IF(G83="","IN STOCK","SOLD"))</f>
      </c>
      <c r="O83" s="15">
        <f>IF(G83="","",MONTH(G83))</f>
      </c>
      <c r="P83" s="15">
        <f>IF(G83="","",YEAR(G83))</f>
      </c>
    </row>
    <row r="84" spans="1:16" x14ac:dyDescent="0.25">
      <c r="A84" s="9"/>
      <c r="B84" s="9"/>
      <c r="C84" s="11"/>
      <c r="D84" s="12"/>
      <c r="E84" s="9"/>
      <c r="F84" s="12"/>
      <c r="G84" s="11"/>
      <c r="H84" s="12"/>
      <c r="I84" s="12"/>
      <c r="J84" s="13">
        <f>IF(OR(G84="",H84=""),"",ROUND(N(H84)*IFERROR(INDEX(Settings!$B$2:$B$11,MATCH(E84,Settings!$A$2:$A$11,0)),0),2))</f>
      </c>
      <c r="K84" s="13">
        <f>IF(G84="","",N(H84)-N(D84)-N(J84)-N(I84))</f>
      </c>
      <c r="L84" s="14">
        <f>IF(OR(G84="",N(H84)=0),"",K84/H84)</f>
      </c>
      <c r="M84" s="15">
        <f>IF(OR(G84="",C84=""),"",G84-C84)</f>
      </c>
      <c r="N84" s="15">
        <f>IF(A84="","",IF(G84="","IN STOCK","SOLD"))</f>
      </c>
      <c r="O84" s="15">
        <f>IF(G84="","",MONTH(G84))</f>
      </c>
      <c r="P84" s="15">
        <f>IF(G84="","",YEAR(G84))</f>
      </c>
    </row>
    <row r="85" spans="1:16" x14ac:dyDescent="0.25">
      <c r="A85" s="9"/>
      <c r="B85" s="9"/>
      <c r="C85" s="11"/>
      <c r="D85" s="12"/>
      <c r="E85" s="9"/>
      <c r="F85" s="12"/>
      <c r="G85" s="11"/>
      <c r="H85" s="12"/>
      <c r="I85" s="12"/>
      <c r="J85" s="13">
        <f>IF(OR(G85="",H85=""),"",ROUND(N(H85)*IFERROR(INDEX(Settings!$B$2:$B$11,MATCH(E85,Settings!$A$2:$A$11,0)),0),2))</f>
      </c>
      <c r="K85" s="13">
        <f>IF(G85="","",N(H85)-N(D85)-N(J85)-N(I85))</f>
      </c>
      <c r="L85" s="14">
        <f>IF(OR(G85="",N(H85)=0),"",K85/H85)</f>
      </c>
      <c r="M85" s="15">
        <f>IF(OR(G85="",C85=""),"",G85-C85)</f>
      </c>
      <c r="N85" s="15">
        <f>IF(A85="","",IF(G85="","IN STOCK","SOLD"))</f>
      </c>
      <c r="O85" s="15">
        <f>IF(G85="","",MONTH(G85))</f>
      </c>
      <c r="P85" s="15">
        <f>IF(G85="","",YEAR(G85))</f>
      </c>
    </row>
    <row r="86" spans="1:16" x14ac:dyDescent="0.25">
      <c r="A86" s="9"/>
      <c r="B86" s="9"/>
      <c r="C86" s="11"/>
      <c r="D86" s="12"/>
      <c r="E86" s="9"/>
      <c r="F86" s="12"/>
      <c r="G86" s="11"/>
      <c r="H86" s="12"/>
      <c r="I86" s="12"/>
      <c r="J86" s="13">
        <f>IF(OR(G86="",H86=""),"",ROUND(N(H86)*IFERROR(INDEX(Settings!$B$2:$B$11,MATCH(E86,Settings!$A$2:$A$11,0)),0),2))</f>
      </c>
      <c r="K86" s="13">
        <f>IF(G86="","",N(H86)-N(D86)-N(J86)-N(I86))</f>
      </c>
      <c r="L86" s="14">
        <f>IF(OR(G86="",N(H86)=0),"",K86/H86)</f>
      </c>
      <c r="M86" s="15">
        <f>IF(OR(G86="",C86=""),"",G86-C86)</f>
      </c>
      <c r="N86" s="15">
        <f>IF(A86="","",IF(G86="","IN STOCK","SOLD"))</f>
      </c>
      <c r="O86" s="15">
        <f>IF(G86="","",MONTH(G86))</f>
      </c>
      <c r="P86" s="15">
        <f>IF(G86="","",YEAR(G86))</f>
      </c>
    </row>
    <row r="87" spans="1:16" x14ac:dyDescent="0.25">
      <c r="A87" s="9"/>
      <c r="B87" s="9"/>
      <c r="C87" s="11"/>
      <c r="D87" s="12"/>
      <c r="E87" s="9"/>
      <c r="F87" s="12"/>
      <c r="G87" s="11"/>
      <c r="H87" s="12"/>
      <c r="I87" s="12"/>
      <c r="J87" s="13">
        <f>IF(OR(G87="",H87=""),"",ROUND(N(H87)*IFERROR(INDEX(Settings!$B$2:$B$11,MATCH(E87,Settings!$A$2:$A$11,0)),0),2))</f>
      </c>
      <c r="K87" s="13">
        <f>IF(G87="","",N(H87)-N(D87)-N(J87)-N(I87))</f>
      </c>
      <c r="L87" s="14">
        <f>IF(OR(G87="",N(H87)=0),"",K87/H87)</f>
      </c>
      <c r="M87" s="15">
        <f>IF(OR(G87="",C87=""),"",G87-C87)</f>
      </c>
      <c r="N87" s="15">
        <f>IF(A87="","",IF(G87="","IN STOCK","SOLD"))</f>
      </c>
      <c r="O87" s="15">
        <f>IF(G87="","",MONTH(G87))</f>
      </c>
      <c r="P87" s="15">
        <f>IF(G87="","",YEAR(G87))</f>
      </c>
    </row>
    <row r="88" spans="1:16" x14ac:dyDescent="0.25">
      <c r="A88" s="9"/>
      <c r="B88" s="9"/>
      <c r="C88" s="11"/>
      <c r="D88" s="12"/>
      <c r="E88" s="9"/>
      <c r="F88" s="12"/>
      <c r="G88" s="11"/>
      <c r="H88" s="12"/>
      <c r="I88" s="12"/>
      <c r="J88" s="13">
        <f>IF(OR(G88="",H88=""),"",ROUND(N(H88)*IFERROR(INDEX(Settings!$B$2:$B$11,MATCH(E88,Settings!$A$2:$A$11,0)),0),2))</f>
      </c>
      <c r="K88" s="13">
        <f>IF(G88="","",N(H88)-N(D88)-N(J88)-N(I88))</f>
      </c>
      <c r="L88" s="14">
        <f>IF(OR(G88="",N(H88)=0),"",K88/H88)</f>
      </c>
      <c r="M88" s="15">
        <f>IF(OR(G88="",C88=""),"",G88-C88)</f>
      </c>
      <c r="N88" s="15">
        <f>IF(A88="","",IF(G88="","IN STOCK","SOLD"))</f>
      </c>
      <c r="O88" s="15">
        <f>IF(G88="","",MONTH(G88))</f>
      </c>
      <c r="P88" s="15">
        <f>IF(G88="","",YEAR(G88))</f>
      </c>
    </row>
    <row r="89" spans="1:16" x14ac:dyDescent="0.25">
      <c r="A89" s="9"/>
      <c r="B89" s="9"/>
      <c r="C89" s="11"/>
      <c r="D89" s="12"/>
      <c r="E89" s="9"/>
      <c r="F89" s="12"/>
      <c r="G89" s="11"/>
      <c r="H89" s="12"/>
      <c r="I89" s="12"/>
      <c r="J89" s="13">
        <f>IF(OR(G89="",H89=""),"",ROUND(N(H89)*IFERROR(INDEX(Settings!$B$2:$B$11,MATCH(E89,Settings!$A$2:$A$11,0)),0),2))</f>
      </c>
      <c r="K89" s="13">
        <f>IF(G89="","",N(H89)-N(D89)-N(J89)-N(I89))</f>
      </c>
      <c r="L89" s="14">
        <f>IF(OR(G89="",N(H89)=0),"",K89/H89)</f>
      </c>
      <c r="M89" s="15">
        <f>IF(OR(G89="",C89=""),"",G89-C89)</f>
      </c>
      <c r="N89" s="15">
        <f>IF(A89="","",IF(G89="","IN STOCK","SOLD"))</f>
      </c>
      <c r="O89" s="15">
        <f>IF(G89="","",MONTH(G89))</f>
      </c>
      <c r="P89" s="15">
        <f>IF(G89="","",YEAR(G89))</f>
      </c>
    </row>
    <row r="90" spans="1:16" x14ac:dyDescent="0.25">
      <c r="A90" s="9"/>
      <c r="B90" s="9"/>
      <c r="C90" s="11"/>
      <c r="D90" s="12"/>
      <c r="E90" s="9"/>
      <c r="F90" s="12"/>
      <c r="G90" s="11"/>
      <c r="H90" s="12"/>
      <c r="I90" s="12"/>
      <c r="J90" s="13">
        <f>IF(OR(G90="",H90=""),"",ROUND(N(H90)*IFERROR(INDEX(Settings!$B$2:$B$11,MATCH(E90,Settings!$A$2:$A$11,0)),0),2))</f>
      </c>
      <c r="K90" s="13">
        <f>IF(G90="","",N(H90)-N(D90)-N(J90)-N(I90))</f>
      </c>
      <c r="L90" s="14">
        <f>IF(OR(G90="",N(H90)=0),"",K90/H90)</f>
      </c>
      <c r="M90" s="15">
        <f>IF(OR(G90="",C90=""),"",G90-C90)</f>
      </c>
      <c r="N90" s="15">
        <f>IF(A90="","",IF(G90="","IN STOCK","SOLD"))</f>
      </c>
      <c r="O90" s="15">
        <f>IF(G90="","",MONTH(G90))</f>
      </c>
      <c r="P90" s="15">
        <f>IF(G90="","",YEAR(G90))</f>
      </c>
    </row>
    <row r="91" spans="1:16" x14ac:dyDescent="0.25">
      <c r="A91" s="9"/>
      <c r="B91" s="9"/>
      <c r="C91" s="11"/>
      <c r="D91" s="12"/>
      <c r="E91" s="9"/>
      <c r="F91" s="12"/>
      <c r="G91" s="11"/>
      <c r="H91" s="12"/>
      <c r="I91" s="12"/>
      <c r="J91" s="13">
        <f>IF(OR(G91="",H91=""),"",ROUND(N(H91)*IFERROR(INDEX(Settings!$B$2:$B$11,MATCH(E91,Settings!$A$2:$A$11,0)),0),2))</f>
      </c>
      <c r="K91" s="13">
        <f>IF(G91="","",N(H91)-N(D91)-N(J91)-N(I91))</f>
      </c>
      <c r="L91" s="14">
        <f>IF(OR(G91="",N(H91)=0),"",K91/H91)</f>
      </c>
      <c r="M91" s="15">
        <f>IF(OR(G91="",C91=""),"",G91-C91)</f>
      </c>
      <c r="N91" s="15">
        <f>IF(A91="","",IF(G91="","IN STOCK","SOLD"))</f>
      </c>
      <c r="O91" s="15">
        <f>IF(G91="","",MONTH(G91))</f>
      </c>
      <c r="P91" s="15">
        <f>IF(G91="","",YEAR(G91))</f>
      </c>
    </row>
    <row r="92" spans="1:16" x14ac:dyDescent="0.25">
      <c r="A92" s="9"/>
      <c r="B92" s="9"/>
      <c r="C92" s="11"/>
      <c r="D92" s="12"/>
      <c r="E92" s="9"/>
      <c r="F92" s="12"/>
      <c r="G92" s="11"/>
      <c r="H92" s="12"/>
      <c r="I92" s="12"/>
      <c r="J92" s="13">
        <f>IF(OR(G92="",H92=""),"",ROUND(N(H92)*IFERROR(INDEX(Settings!$B$2:$B$11,MATCH(E92,Settings!$A$2:$A$11,0)),0),2))</f>
      </c>
      <c r="K92" s="13">
        <f>IF(G92="","",N(H92)-N(D92)-N(J92)-N(I92))</f>
      </c>
      <c r="L92" s="14">
        <f>IF(OR(G92="",N(H92)=0),"",K92/H92)</f>
      </c>
      <c r="M92" s="15">
        <f>IF(OR(G92="",C92=""),"",G92-C92)</f>
      </c>
      <c r="N92" s="15">
        <f>IF(A92="","",IF(G92="","IN STOCK","SOLD"))</f>
      </c>
      <c r="O92" s="15">
        <f>IF(G92="","",MONTH(G92))</f>
      </c>
      <c r="P92" s="15">
        <f>IF(G92="","",YEAR(G92))</f>
      </c>
    </row>
    <row r="93" spans="1:16" x14ac:dyDescent="0.25">
      <c r="A93" s="9"/>
      <c r="B93" s="9"/>
      <c r="C93" s="11"/>
      <c r="D93" s="12"/>
      <c r="E93" s="9"/>
      <c r="F93" s="12"/>
      <c r="G93" s="11"/>
      <c r="H93" s="12"/>
      <c r="I93" s="12"/>
      <c r="J93" s="13">
        <f>IF(OR(G93="",H93=""),"",ROUND(N(H93)*IFERROR(INDEX(Settings!$B$2:$B$11,MATCH(E93,Settings!$A$2:$A$11,0)),0),2))</f>
      </c>
      <c r="K93" s="13">
        <f>IF(G93="","",N(H93)-N(D93)-N(J93)-N(I93))</f>
      </c>
      <c r="L93" s="14">
        <f>IF(OR(G93="",N(H93)=0),"",K93/H93)</f>
      </c>
      <c r="M93" s="15">
        <f>IF(OR(G93="",C93=""),"",G93-C93)</f>
      </c>
      <c r="N93" s="15">
        <f>IF(A93="","",IF(G93="","IN STOCK","SOLD"))</f>
      </c>
      <c r="O93" s="15">
        <f>IF(G93="","",MONTH(G93))</f>
      </c>
      <c r="P93" s="15">
        <f>IF(G93="","",YEAR(G93))</f>
      </c>
    </row>
    <row r="94" spans="1:16" x14ac:dyDescent="0.25">
      <c r="A94" s="9"/>
      <c r="B94" s="9"/>
      <c r="C94" s="11"/>
      <c r="D94" s="12"/>
      <c r="E94" s="9"/>
      <c r="F94" s="12"/>
      <c r="G94" s="11"/>
      <c r="H94" s="12"/>
      <c r="I94" s="12"/>
      <c r="J94" s="13">
        <f>IF(OR(G94="",H94=""),"",ROUND(N(H94)*IFERROR(INDEX(Settings!$B$2:$B$11,MATCH(E94,Settings!$A$2:$A$11,0)),0),2))</f>
      </c>
      <c r="K94" s="13">
        <f>IF(G94="","",N(H94)-N(D94)-N(J94)-N(I94))</f>
      </c>
      <c r="L94" s="14">
        <f>IF(OR(G94="",N(H94)=0),"",K94/H94)</f>
      </c>
      <c r="M94" s="15">
        <f>IF(OR(G94="",C94=""),"",G94-C94)</f>
      </c>
      <c r="N94" s="15">
        <f>IF(A94="","",IF(G94="","IN STOCK","SOLD"))</f>
      </c>
      <c r="O94" s="15">
        <f>IF(G94="","",MONTH(G94))</f>
      </c>
      <c r="P94" s="15">
        <f>IF(G94="","",YEAR(G94))</f>
      </c>
    </row>
    <row r="95" spans="1:16" x14ac:dyDescent="0.25">
      <c r="A95" s="9"/>
      <c r="B95" s="9"/>
      <c r="C95" s="11"/>
      <c r="D95" s="12"/>
      <c r="E95" s="9"/>
      <c r="F95" s="12"/>
      <c r="G95" s="11"/>
      <c r="H95" s="12"/>
      <c r="I95" s="12"/>
      <c r="J95" s="13">
        <f>IF(OR(G95="",H95=""),"",ROUND(N(H95)*IFERROR(INDEX(Settings!$B$2:$B$11,MATCH(E95,Settings!$A$2:$A$11,0)),0),2))</f>
      </c>
      <c r="K95" s="13">
        <f>IF(G95="","",N(H95)-N(D95)-N(J95)-N(I95))</f>
      </c>
      <c r="L95" s="14">
        <f>IF(OR(G95="",N(H95)=0),"",K95/H95)</f>
      </c>
      <c r="M95" s="15">
        <f>IF(OR(G95="",C95=""),"",G95-C95)</f>
      </c>
      <c r="N95" s="15">
        <f>IF(A95="","",IF(G95="","IN STOCK","SOLD"))</f>
      </c>
      <c r="O95" s="15">
        <f>IF(G95="","",MONTH(G95))</f>
      </c>
      <c r="P95" s="15">
        <f>IF(G95="","",YEAR(G95))</f>
      </c>
    </row>
    <row r="96" spans="1:16" x14ac:dyDescent="0.25">
      <c r="A96" s="9"/>
      <c r="B96" s="9"/>
      <c r="C96" s="11"/>
      <c r="D96" s="12"/>
      <c r="E96" s="9"/>
      <c r="F96" s="12"/>
      <c r="G96" s="11"/>
      <c r="H96" s="12"/>
      <c r="I96" s="12"/>
      <c r="J96" s="13">
        <f>IF(OR(G96="",H96=""),"",ROUND(N(H96)*IFERROR(INDEX(Settings!$B$2:$B$11,MATCH(E96,Settings!$A$2:$A$11,0)),0),2))</f>
      </c>
      <c r="K96" s="13">
        <f>IF(G96="","",N(H96)-N(D96)-N(J96)-N(I96))</f>
      </c>
      <c r="L96" s="14">
        <f>IF(OR(G96="",N(H96)=0),"",K96/H96)</f>
      </c>
      <c r="M96" s="15">
        <f>IF(OR(G96="",C96=""),"",G96-C96)</f>
      </c>
      <c r="N96" s="15">
        <f>IF(A96="","",IF(G96="","IN STOCK","SOLD"))</f>
      </c>
      <c r="O96" s="15">
        <f>IF(G96="","",MONTH(G96))</f>
      </c>
      <c r="P96" s="15">
        <f>IF(G96="","",YEAR(G96))</f>
      </c>
    </row>
    <row r="97" spans="1:16" x14ac:dyDescent="0.25">
      <c r="A97" s="9"/>
      <c r="B97" s="9"/>
      <c r="C97" s="11"/>
      <c r="D97" s="12"/>
      <c r="E97" s="9"/>
      <c r="F97" s="12"/>
      <c r="G97" s="11"/>
      <c r="H97" s="12"/>
      <c r="I97" s="12"/>
      <c r="J97" s="13">
        <f>IF(OR(G97="",H97=""),"",ROUND(N(H97)*IFERROR(INDEX(Settings!$B$2:$B$11,MATCH(E97,Settings!$A$2:$A$11,0)),0),2))</f>
      </c>
      <c r="K97" s="13">
        <f>IF(G97="","",N(H97)-N(D97)-N(J97)-N(I97))</f>
      </c>
      <c r="L97" s="14">
        <f>IF(OR(G97="",N(H97)=0),"",K97/H97)</f>
      </c>
      <c r="M97" s="15">
        <f>IF(OR(G97="",C97=""),"",G97-C97)</f>
      </c>
      <c r="N97" s="15">
        <f>IF(A97="","",IF(G97="","IN STOCK","SOLD"))</f>
      </c>
      <c r="O97" s="15">
        <f>IF(G97="","",MONTH(G97))</f>
      </c>
      <c r="P97" s="15">
        <f>IF(G97="","",YEAR(G97))</f>
      </c>
    </row>
    <row r="98" spans="1:16" x14ac:dyDescent="0.25">
      <c r="A98" s="9"/>
      <c r="B98" s="9"/>
      <c r="C98" s="11"/>
      <c r="D98" s="12"/>
      <c r="E98" s="9"/>
      <c r="F98" s="12"/>
      <c r="G98" s="11"/>
      <c r="H98" s="12"/>
      <c r="I98" s="12"/>
      <c r="J98" s="13">
        <f>IF(OR(G98="",H98=""),"",ROUND(N(H98)*IFERROR(INDEX(Settings!$B$2:$B$11,MATCH(E98,Settings!$A$2:$A$11,0)),0),2))</f>
      </c>
      <c r="K98" s="13">
        <f>IF(G98="","",N(H98)-N(D98)-N(J98)-N(I98))</f>
      </c>
      <c r="L98" s="14">
        <f>IF(OR(G98="",N(H98)=0),"",K98/H98)</f>
      </c>
      <c r="M98" s="15">
        <f>IF(OR(G98="",C98=""),"",G98-C98)</f>
      </c>
      <c r="N98" s="15">
        <f>IF(A98="","",IF(G98="","IN STOCK","SOLD"))</f>
      </c>
      <c r="O98" s="15">
        <f>IF(G98="","",MONTH(G98))</f>
      </c>
      <c r="P98" s="15">
        <f>IF(G98="","",YEAR(G98))</f>
      </c>
    </row>
    <row r="99" spans="1:16" x14ac:dyDescent="0.25">
      <c r="A99" s="9"/>
      <c r="B99" s="9"/>
      <c r="C99" s="11"/>
      <c r="D99" s="12"/>
      <c r="E99" s="9"/>
      <c r="F99" s="12"/>
      <c r="G99" s="11"/>
      <c r="H99" s="12"/>
      <c r="I99" s="12"/>
      <c r="J99" s="13">
        <f>IF(OR(G99="",H99=""),"",ROUND(N(H99)*IFERROR(INDEX(Settings!$B$2:$B$11,MATCH(E99,Settings!$A$2:$A$11,0)),0),2))</f>
      </c>
      <c r="K99" s="13">
        <f>IF(G99="","",N(H99)-N(D99)-N(J99)-N(I99))</f>
      </c>
      <c r="L99" s="14">
        <f>IF(OR(G99="",N(H99)=0),"",K99/H99)</f>
      </c>
      <c r="M99" s="15">
        <f>IF(OR(G99="",C99=""),"",G99-C99)</f>
      </c>
      <c r="N99" s="15">
        <f>IF(A99="","",IF(G99="","IN STOCK","SOLD"))</f>
      </c>
      <c r="O99" s="15">
        <f>IF(G99="","",MONTH(G99))</f>
      </c>
      <c r="P99" s="15">
        <f>IF(G99="","",YEAR(G99))</f>
      </c>
    </row>
    <row r="100" spans="1:16" x14ac:dyDescent="0.25">
      <c r="A100" s="9"/>
      <c r="B100" s="9"/>
      <c r="C100" s="11"/>
      <c r="D100" s="12"/>
      <c r="E100" s="9"/>
      <c r="F100" s="12"/>
      <c r="G100" s="11"/>
      <c r="H100" s="12"/>
      <c r="I100" s="12"/>
      <c r="J100" s="13">
        <f>IF(OR(G100="",H100=""),"",ROUND(N(H100)*IFERROR(INDEX(Settings!$B$2:$B$11,MATCH(E100,Settings!$A$2:$A$11,0)),0),2))</f>
      </c>
      <c r="K100" s="13">
        <f>IF(G100="","",N(H100)-N(D100)-N(J100)-N(I100))</f>
      </c>
      <c r="L100" s="14">
        <f>IF(OR(G100="",N(H100)=0),"",K100/H100)</f>
      </c>
      <c r="M100" s="15">
        <f>IF(OR(G100="",C100=""),"",G100-C100)</f>
      </c>
      <c r="N100" s="15">
        <f>IF(A100="","",IF(G100="","IN STOCK","SOLD"))</f>
      </c>
      <c r="O100" s="15">
        <f>IF(G100="","",MONTH(G100))</f>
      </c>
      <c r="P100" s="15">
        <f>IF(G100="","",YEAR(G100))</f>
      </c>
    </row>
    <row r="101" spans="1:16" x14ac:dyDescent="0.25">
      <c r="A101" s="9"/>
      <c r="B101" s="9"/>
      <c r="C101" s="11"/>
      <c r="D101" s="12"/>
      <c r="E101" s="9"/>
      <c r="F101" s="12"/>
      <c r="G101" s="11"/>
      <c r="H101" s="12"/>
      <c r="I101" s="12"/>
      <c r="J101" s="13">
        <f>IF(OR(G101="",H101=""),"",ROUND(N(H101)*IFERROR(INDEX(Settings!$B$2:$B$11,MATCH(E101,Settings!$A$2:$A$11,0)),0),2))</f>
      </c>
      <c r="K101" s="13">
        <f>IF(G101="","",N(H101)-N(D101)-N(J101)-N(I101))</f>
      </c>
      <c r="L101" s="14">
        <f>IF(OR(G101="",N(H101)=0),"",K101/H101)</f>
      </c>
      <c r="M101" s="15">
        <f>IF(OR(G101="",C101=""),"",G101-C101)</f>
      </c>
      <c r="N101" s="15">
        <f>IF(A101="","",IF(G101="","IN STOCK","SOLD"))</f>
      </c>
      <c r="O101" s="15">
        <f>IF(G101="","",MONTH(G101))</f>
      </c>
      <c r="P101" s="15">
        <f>IF(G101="","",YEAR(G101))</f>
      </c>
    </row>
    <row r="102" spans="1:16" x14ac:dyDescent="0.25">
      <c r="A102" s="9"/>
      <c r="B102" s="9"/>
      <c r="C102" s="11"/>
      <c r="D102" s="12"/>
      <c r="E102" s="9"/>
      <c r="F102" s="12"/>
      <c r="G102" s="11"/>
      <c r="H102" s="12"/>
      <c r="I102" s="12"/>
      <c r="J102" s="13">
        <f>IF(OR(G102="",H102=""),"",ROUND(N(H102)*IFERROR(INDEX(Settings!$B$2:$B$11,MATCH(E102,Settings!$A$2:$A$11,0)),0),2))</f>
      </c>
      <c r="K102" s="13">
        <f>IF(G102="","",N(H102)-N(D102)-N(J102)-N(I102))</f>
      </c>
      <c r="L102" s="14">
        <f>IF(OR(G102="",N(H102)=0),"",K102/H102)</f>
      </c>
      <c r="M102" s="15">
        <f>IF(OR(G102="",C102=""),"",G102-C102)</f>
      </c>
      <c r="N102" s="15">
        <f>IF(A102="","",IF(G102="","IN STOCK","SOLD"))</f>
      </c>
      <c r="O102" s="15">
        <f>IF(G102="","",MONTH(G102))</f>
      </c>
      <c r="P102" s="15">
        <f>IF(G102="","",YEAR(G102))</f>
      </c>
    </row>
    <row r="103" spans="1:16" x14ac:dyDescent="0.25">
      <c r="A103" s="9"/>
      <c r="B103" s="9"/>
      <c r="C103" s="11"/>
      <c r="D103" s="12"/>
      <c r="E103" s="9"/>
      <c r="F103" s="12"/>
      <c r="G103" s="11"/>
      <c r="H103" s="12"/>
      <c r="I103" s="12"/>
      <c r="J103" s="13">
        <f>IF(OR(G103="",H103=""),"",ROUND(N(H103)*IFERROR(INDEX(Settings!$B$2:$B$11,MATCH(E103,Settings!$A$2:$A$11,0)),0),2))</f>
      </c>
      <c r="K103" s="13">
        <f>IF(G103="","",N(H103)-N(D103)-N(J103)-N(I103))</f>
      </c>
      <c r="L103" s="14">
        <f>IF(OR(G103="",N(H103)=0),"",K103/H103)</f>
      </c>
      <c r="M103" s="15">
        <f>IF(OR(G103="",C103=""),"",G103-C103)</f>
      </c>
      <c r="N103" s="15">
        <f>IF(A103="","",IF(G103="","IN STOCK","SOLD"))</f>
      </c>
      <c r="O103" s="15">
        <f>IF(G103="","",MONTH(G103))</f>
      </c>
      <c r="P103" s="15">
        <f>IF(G103="","",YEAR(G103))</f>
      </c>
    </row>
    <row r="104" spans="1:16" x14ac:dyDescent="0.25">
      <c r="A104" s="9"/>
      <c r="B104" s="9"/>
      <c r="C104" s="11"/>
      <c r="D104" s="12"/>
      <c r="E104" s="9"/>
      <c r="F104" s="12"/>
      <c r="G104" s="11"/>
      <c r="H104" s="12"/>
      <c r="I104" s="12"/>
      <c r="J104" s="13">
        <f>IF(OR(G104="",H104=""),"",ROUND(N(H104)*IFERROR(INDEX(Settings!$B$2:$B$11,MATCH(E104,Settings!$A$2:$A$11,0)),0),2))</f>
      </c>
      <c r="K104" s="13">
        <f>IF(G104="","",N(H104)-N(D104)-N(J104)-N(I104))</f>
      </c>
      <c r="L104" s="14">
        <f>IF(OR(G104="",N(H104)=0),"",K104/H104)</f>
      </c>
      <c r="M104" s="15">
        <f>IF(OR(G104="",C104=""),"",G104-C104)</f>
      </c>
      <c r="N104" s="15">
        <f>IF(A104="","",IF(G104="","IN STOCK","SOLD"))</f>
      </c>
      <c r="O104" s="15">
        <f>IF(G104="","",MONTH(G104))</f>
      </c>
      <c r="P104" s="15">
        <f>IF(G104="","",YEAR(G104))</f>
      </c>
    </row>
    <row r="105" spans="1:16" x14ac:dyDescent="0.25">
      <c r="A105" s="9"/>
      <c r="B105" s="9"/>
      <c r="C105" s="11"/>
      <c r="D105" s="12"/>
      <c r="E105" s="9"/>
      <c r="F105" s="12"/>
      <c r="G105" s="11"/>
      <c r="H105" s="12"/>
      <c r="I105" s="12"/>
      <c r="J105" s="13">
        <f>IF(OR(G105="",H105=""),"",ROUND(N(H105)*IFERROR(INDEX(Settings!$B$2:$B$11,MATCH(E105,Settings!$A$2:$A$11,0)),0),2))</f>
      </c>
      <c r="K105" s="13">
        <f>IF(G105="","",N(H105)-N(D105)-N(J105)-N(I105))</f>
      </c>
      <c r="L105" s="14">
        <f>IF(OR(G105="",N(H105)=0),"",K105/H105)</f>
      </c>
      <c r="M105" s="15">
        <f>IF(OR(G105="",C105=""),"",G105-C105)</f>
      </c>
      <c r="N105" s="15">
        <f>IF(A105="","",IF(G105="","IN STOCK","SOLD"))</f>
      </c>
      <c r="O105" s="15">
        <f>IF(G105="","",MONTH(G105))</f>
      </c>
      <c r="P105" s="15">
        <f>IF(G105="","",YEAR(G105))</f>
      </c>
    </row>
    <row r="106" spans="1:16" x14ac:dyDescent="0.25">
      <c r="A106" s="9"/>
      <c r="B106" s="9"/>
      <c r="C106" s="11"/>
      <c r="D106" s="12"/>
      <c r="E106" s="9"/>
      <c r="F106" s="12"/>
      <c r="G106" s="11"/>
      <c r="H106" s="12"/>
      <c r="I106" s="12"/>
      <c r="J106" s="13">
        <f>IF(OR(G106="",H106=""),"",ROUND(N(H106)*IFERROR(INDEX(Settings!$B$2:$B$11,MATCH(E106,Settings!$A$2:$A$11,0)),0),2))</f>
      </c>
      <c r="K106" s="13">
        <f>IF(G106="","",N(H106)-N(D106)-N(J106)-N(I106))</f>
      </c>
      <c r="L106" s="14">
        <f>IF(OR(G106="",N(H106)=0),"",K106/H106)</f>
      </c>
      <c r="M106" s="15">
        <f>IF(OR(G106="",C106=""),"",G106-C106)</f>
      </c>
      <c r="N106" s="15">
        <f>IF(A106="","",IF(G106="","IN STOCK","SOLD"))</f>
      </c>
      <c r="O106" s="15">
        <f>IF(G106="","",MONTH(G106))</f>
      </c>
      <c r="P106" s="15">
        <f>IF(G106="","",YEAR(G106))</f>
      </c>
    </row>
    <row r="107" spans="1:16" x14ac:dyDescent="0.25">
      <c r="A107" s="9"/>
      <c r="B107" s="9"/>
      <c r="C107" s="11"/>
      <c r="D107" s="12"/>
      <c r="E107" s="9"/>
      <c r="F107" s="12"/>
      <c r="G107" s="11"/>
      <c r="H107" s="12"/>
      <c r="I107" s="12"/>
      <c r="J107" s="13">
        <f>IF(OR(G107="",H107=""),"",ROUND(N(H107)*IFERROR(INDEX(Settings!$B$2:$B$11,MATCH(E107,Settings!$A$2:$A$11,0)),0),2))</f>
      </c>
      <c r="K107" s="13">
        <f>IF(G107="","",N(H107)-N(D107)-N(J107)-N(I107))</f>
      </c>
      <c r="L107" s="14">
        <f>IF(OR(G107="",N(H107)=0),"",K107/H107)</f>
      </c>
      <c r="M107" s="15">
        <f>IF(OR(G107="",C107=""),"",G107-C107)</f>
      </c>
      <c r="N107" s="15">
        <f>IF(A107="","",IF(G107="","IN STOCK","SOLD"))</f>
      </c>
      <c r="O107" s="15">
        <f>IF(G107="","",MONTH(G107))</f>
      </c>
      <c r="P107" s="15">
        <f>IF(G107="","",YEAR(G107))</f>
      </c>
    </row>
    <row r="108" spans="1:16" x14ac:dyDescent="0.25">
      <c r="A108" s="9"/>
      <c r="B108" s="9"/>
      <c r="C108" s="11"/>
      <c r="D108" s="12"/>
      <c r="E108" s="9"/>
      <c r="F108" s="12"/>
      <c r="G108" s="11"/>
      <c r="H108" s="12"/>
      <c r="I108" s="12"/>
      <c r="J108" s="13">
        <f>IF(OR(G108="",H108=""),"",ROUND(N(H108)*IFERROR(INDEX(Settings!$B$2:$B$11,MATCH(E108,Settings!$A$2:$A$11,0)),0),2))</f>
      </c>
      <c r="K108" s="13">
        <f>IF(G108="","",N(H108)-N(D108)-N(J108)-N(I108))</f>
      </c>
      <c r="L108" s="14">
        <f>IF(OR(G108="",N(H108)=0),"",K108/H108)</f>
      </c>
      <c r="M108" s="15">
        <f>IF(OR(G108="",C108=""),"",G108-C108)</f>
      </c>
      <c r="N108" s="15">
        <f>IF(A108="","",IF(G108="","IN STOCK","SOLD"))</f>
      </c>
      <c r="O108" s="15">
        <f>IF(G108="","",MONTH(G108))</f>
      </c>
      <c r="P108" s="15">
        <f>IF(G108="","",YEAR(G108))</f>
      </c>
    </row>
    <row r="109" spans="1:16" x14ac:dyDescent="0.25">
      <c r="A109" s="9"/>
      <c r="B109" s="9"/>
      <c r="C109" s="11"/>
      <c r="D109" s="12"/>
      <c r="E109" s="9"/>
      <c r="F109" s="12"/>
      <c r="G109" s="11"/>
      <c r="H109" s="12"/>
      <c r="I109" s="12"/>
      <c r="J109" s="13">
        <f>IF(OR(G109="",H109=""),"",ROUND(N(H109)*IFERROR(INDEX(Settings!$B$2:$B$11,MATCH(E109,Settings!$A$2:$A$11,0)),0),2))</f>
      </c>
      <c r="K109" s="13">
        <f>IF(G109="","",N(H109)-N(D109)-N(J109)-N(I109))</f>
      </c>
      <c r="L109" s="14">
        <f>IF(OR(G109="",N(H109)=0),"",K109/H109)</f>
      </c>
      <c r="M109" s="15">
        <f>IF(OR(G109="",C109=""),"",G109-C109)</f>
      </c>
      <c r="N109" s="15">
        <f>IF(A109="","",IF(G109="","IN STOCK","SOLD"))</f>
      </c>
      <c r="O109" s="15">
        <f>IF(G109="","",MONTH(G109))</f>
      </c>
      <c r="P109" s="15">
        <f>IF(G109="","",YEAR(G109))</f>
      </c>
    </row>
    <row r="110" spans="1:16" x14ac:dyDescent="0.25">
      <c r="A110" s="9"/>
      <c r="B110" s="9"/>
      <c r="C110" s="11"/>
      <c r="D110" s="12"/>
      <c r="E110" s="9"/>
      <c r="F110" s="12"/>
      <c r="G110" s="11"/>
      <c r="H110" s="12"/>
      <c r="I110" s="12"/>
      <c r="J110" s="13">
        <f>IF(OR(G110="",H110=""),"",ROUND(N(H110)*IFERROR(INDEX(Settings!$B$2:$B$11,MATCH(E110,Settings!$A$2:$A$11,0)),0),2))</f>
      </c>
      <c r="K110" s="13">
        <f>IF(G110="","",N(H110)-N(D110)-N(J110)-N(I110))</f>
      </c>
      <c r="L110" s="14">
        <f>IF(OR(G110="",N(H110)=0),"",K110/H110)</f>
      </c>
      <c r="M110" s="15">
        <f>IF(OR(G110="",C110=""),"",G110-C110)</f>
      </c>
      <c r="N110" s="15">
        <f>IF(A110="","",IF(G110="","IN STOCK","SOLD"))</f>
      </c>
      <c r="O110" s="15">
        <f>IF(G110="","",MONTH(G110))</f>
      </c>
      <c r="P110" s="15">
        <f>IF(G110="","",YEAR(G110))</f>
      </c>
    </row>
    <row r="111" spans="1:16" x14ac:dyDescent="0.25">
      <c r="A111" s="9"/>
      <c r="B111" s="9"/>
      <c r="C111" s="11"/>
      <c r="D111" s="12"/>
      <c r="E111" s="9"/>
      <c r="F111" s="12"/>
      <c r="G111" s="11"/>
      <c r="H111" s="12"/>
      <c r="I111" s="12"/>
      <c r="J111" s="13">
        <f>IF(OR(G111="",H111=""),"",ROUND(N(H111)*IFERROR(INDEX(Settings!$B$2:$B$11,MATCH(E111,Settings!$A$2:$A$11,0)),0),2))</f>
      </c>
      <c r="K111" s="13">
        <f>IF(G111="","",N(H111)-N(D111)-N(J111)-N(I111))</f>
      </c>
      <c r="L111" s="14">
        <f>IF(OR(G111="",N(H111)=0),"",K111/H111)</f>
      </c>
      <c r="M111" s="15">
        <f>IF(OR(G111="",C111=""),"",G111-C111)</f>
      </c>
      <c r="N111" s="15">
        <f>IF(A111="","",IF(G111="","IN STOCK","SOLD"))</f>
      </c>
      <c r="O111" s="15">
        <f>IF(G111="","",MONTH(G111))</f>
      </c>
      <c r="P111" s="15">
        <f>IF(G111="","",YEAR(G111))</f>
      </c>
    </row>
    <row r="112" spans="1:16" x14ac:dyDescent="0.25">
      <c r="A112" s="9"/>
      <c r="B112" s="9"/>
      <c r="C112" s="11"/>
      <c r="D112" s="12"/>
      <c r="E112" s="9"/>
      <c r="F112" s="12"/>
      <c r="G112" s="11"/>
      <c r="H112" s="12"/>
      <c r="I112" s="12"/>
      <c r="J112" s="13">
        <f>IF(OR(G112="",H112=""),"",ROUND(N(H112)*IFERROR(INDEX(Settings!$B$2:$B$11,MATCH(E112,Settings!$A$2:$A$11,0)),0),2))</f>
      </c>
      <c r="K112" s="13">
        <f>IF(G112="","",N(H112)-N(D112)-N(J112)-N(I112))</f>
      </c>
      <c r="L112" s="14">
        <f>IF(OR(G112="",N(H112)=0),"",K112/H112)</f>
      </c>
      <c r="M112" s="15">
        <f>IF(OR(G112="",C112=""),"",G112-C112)</f>
      </c>
      <c r="N112" s="15">
        <f>IF(A112="","",IF(G112="","IN STOCK","SOLD"))</f>
      </c>
      <c r="O112" s="15">
        <f>IF(G112="","",MONTH(G112))</f>
      </c>
      <c r="P112" s="15">
        <f>IF(G112="","",YEAR(G112))</f>
      </c>
    </row>
    <row r="113" spans="1:16" x14ac:dyDescent="0.25">
      <c r="A113" s="9"/>
      <c r="B113" s="9"/>
      <c r="C113" s="11"/>
      <c r="D113" s="12"/>
      <c r="E113" s="9"/>
      <c r="F113" s="12"/>
      <c r="G113" s="11"/>
      <c r="H113" s="12"/>
      <c r="I113" s="12"/>
      <c r="J113" s="13">
        <f>IF(OR(G113="",H113=""),"",ROUND(N(H113)*IFERROR(INDEX(Settings!$B$2:$B$11,MATCH(E113,Settings!$A$2:$A$11,0)),0),2))</f>
      </c>
      <c r="K113" s="13">
        <f>IF(G113="","",N(H113)-N(D113)-N(J113)-N(I113))</f>
      </c>
      <c r="L113" s="14">
        <f>IF(OR(G113="",N(H113)=0),"",K113/H113)</f>
      </c>
      <c r="M113" s="15">
        <f>IF(OR(G113="",C113=""),"",G113-C113)</f>
      </c>
      <c r="N113" s="15">
        <f>IF(A113="","",IF(G113="","IN STOCK","SOLD"))</f>
      </c>
      <c r="O113" s="15">
        <f>IF(G113="","",MONTH(G113))</f>
      </c>
      <c r="P113" s="15">
        <f>IF(G113="","",YEAR(G113))</f>
      </c>
    </row>
    <row r="114" spans="1:16" x14ac:dyDescent="0.25">
      <c r="A114" s="9"/>
      <c r="B114" s="9"/>
      <c r="C114" s="11"/>
      <c r="D114" s="12"/>
      <c r="E114" s="9"/>
      <c r="F114" s="12"/>
      <c r="G114" s="11"/>
      <c r="H114" s="12"/>
      <c r="I114" s="12"/>
      <c r="J114" s="13">
        <f>IF(OR(G114="",H114=""),"",ROUND(N(H114)*IFERROR(INDEX(Settings!$B$2:$B$11,MATCH(E114,Settings!$A$2:$A$11,0)),0),2))</f>
      </c>
      <c r="K114" s="13">
        <f>IF(G114="","",N(H114)-N(D114)-N(J114)-N(I114))</f>
      </c>
      <c r="L114" s="14">
        <f>IF(OR(G114="",N(H114)=0),"",K114/H114)</f>
      </c>
      <c r="M114" s="15">
        <f>IF(OR(G114="",C114=""),"",G114-C114)</f>
      </c>
      <c r="N114" s="15">
        <f>IF(A114="","",IF(G114="","IN STOCK","SOLD"))</f>
      </c>
      <c r="O114" s="15">
        <f>IF(G114="","",MONTH(G114))</f>
      </c>
      <c r="P114" s="15">
        <f>IF(G114="","",YEAR(G114))</f>
      </c>
    </row>
    <row r="115" spans="1:16" x14ac:dyDescent="0.25">
      <c r="A115" s="9"/>
      <c r="B115" s="9"/>
      <c r="C115" s="11"/>
      <c r="D115" s="12"/>
      <c r="E115" s="9"/>
      <c r="F115" s="12"/>
      <c r="G115" s="11"/>
      <c r="H115" s="12"/>
      <c r="I115" s="12"/>
      <c r="J115" s="13">
        <f>IF(OR(G115="",H115=""),"",ROUND(N(H115)*IFERROR(INDEX(Settings!$B$2:$B$11,MATCH(E115,Settings!$A$2:$A$11,0)),0),2))</f>
      </c>
      <c r="K115" s="13">
        <f>IF(G115="","",N(H115)-N(D115)-N(J115)-N(I115))</f>
      </c>
      <c r="L115" s="14">
        <f>IF(OR(G115="",N(H115)=0),"",K115/H115)</f>
      </c>
      <c r="M115" s="15">
        <f>IF(OR(G115="",C115=""),"",G115-C115)</f>
      </c>
      <c r="N115" s="15">
        <f>IF(A115="","",IF(G115="","IN STOCK","SOLD"))</f>
      </c>
      <c r="O115" s="15">
        <f>IF(G115="","",MONTH(G115))</f>
      </c>
      <c r="P115" s="15">
        <f>IF(G115="","",YEAR(G115))</f>
      </c>
    </row>
    <row r="116" spans="1:16" x14ac:dyDescent="0.25">
      <c r="A116" s="9"/>
      <c r="B116" s="9"/>
      <c r="C116" s="11"/>
      <c r="D116" s="12"/>
      <c r="E116" s="9"/>
      <c r="F116" s="12"/>
      <c r="G116" s="11"/>
      <c r="H116" s="12"/>
      <c r="I116" s="12"/>
      <c r="J116" s="13">
        <f>IF(OR(G116="",H116=""),"",ROUND(N(H116)*IFERROR(INDEX(Settings!$B$2:$B$11,MATCH(E116,Settings!$A$2:$A$11,0)),0),2))</f>
      </c>
      <c r="K116" s="13">
        <f>IF(G116="","",N(H116)-N(D116)-N(J116)-N(I116))</f>
      </c>
      <c r="L116" s="14">
        <f>IF(OR(G116="",N(H116)=0),"",K116/H116)</f>
      </c>
      <c r="M116" s="15">
        <f>IF(OR(G116="",C116=""),"",G116-C116)</f>
      </c>
      <c r="N116" s="15">
        <f>IF(A116="","",IF(G116="","IN STOCK","SOLD"))</f>
      </c>
      <c r="O116" s="15">
        <f>IF(G116="","",MONTH(G116))</f>
      </c>
      <c r="P116" s="15">
        <f>IF(G116="","",YEAR(G116))</f>
      </c>
    </row>
    <row r="117" spans="1:16" x14ac:dyDescent="0.25">
      <c r="A117" s="9"/>
      <c r="B117" s="9"/>
      <c r="C117" s="11"/>
      <c r="D117" s="12"/>
      <c r="E117" s="9"/>
      <c r="F117" s="12"/>
      <c r="G117" s="11"/>
      <c r="H117" s="12"/>
      <c r="I117" s="12"/>
      <c r="J117" s="13">
        <f>IF(OR(G117="",H117=""),"",ROUND(N(H117)*IFERROR(INDEX(Settings!$B$2:$B$11,MATCH(E117,Settings!$A$2:$A$11,0)),0),2))</f>
      </c>
      <c r="K117" s="13">
        <f>IF(G117="","",N(H117)-N(D117)-N(J117)-N(I117))</f>
      </c>
      <c r="L117" s="14">
        <f>IF(OR(G117="",N(H117)=0),"",K117/H117)</f>
      </c>
      <c r="M117" s="15">
        <f>IF(OR(G117="",C117=""),"",G117-C117)</f>
      </c>
      <c r="N117" s="15">
        <f>IF(A117="","",IF(G117="","IN STOCK","SOLD"))</f>
      </c>
      <c r="O117" s="15">
        <f>IF(G117="","",MONTH(G117))</f>
      </c>
      <c r="P117" s="15">
        <f>IF(G117="","",YEAR(G117))</f>
      </c>
    </row>
    <row r="118" spans="1:16" x14ac:dyDescent="0.25">
      <c r="A118" s="9"/>
      <c r="B118" s="9"/>
      <c r="C118" s="11"/>
      <c r="D118" s="12"/>
      <c r="E118" s="9"/>
      <c r="F118" s="12"/>
      <c r="G118" s="11"/>
      <c r="H118" s="12"/>
      <c r="I118" s="12"/>
      <c r="J118" s="13">
        <f>IF(OR(G118="",H118=""),"",ROUND(N(H118)*IFERROR(INDEX(Settings!$B$2:$B$11,MATCH(E118,Settings!$A$2:$A$11,0)),0),2))</f>
      </c>
      <c r="K118" s="13">
        <f>IF(G118="","",N(H118)-N(D118)-N(J118)-N(I118))</f>
      </c>
      <c r="L118" s="14">
        <f>IF(OR(G118="",N(H118)=0),"",K118/H118)</f>
      </c>
      <c r="M118" s="15">
        <f>IF(OR(G118="",C118=""),"",G118-C118)</f>
      </c>
      <c r="N118" s="15">
        <f>IF(A118="","",IF(G118="","IN STOCK","SOLD"))</f>
      </c>
      <c r="O118" s="15">
        <f>IF(G118="","",MONTH(G118))</f>
      </c>
      <c r="P118" s="15">
        <f>IF(G118="","",YEAR(G118))</f>
      </c>
    </row>
    <row r="119" spans="1:16" x14ac:dyDescent="0.25">
      <c r="A119" s="9"/>
      <c r="B119" s="9"/>
      <c r="C119" s="11"/>
      <c r="D119" s="12"/>
      <c r="E119" s="9"/>
      <c r="F119" s="12"/>
      <c r="G119" s="11"/>
      <c r="H119" s="12"/>
      <c r="I119" s="12"/>
      <c r="J119" s="13">
        <f>IF(OR(G119="",H119=""),"",ROUND(N(H119)*IFERROR(INDEX(Settings!$B$2:$B$11,MATCH(E119,Settings!$A$2:$A$11,0)),0),2))</f>
      </c>
      <c r="K119" s="13">
        <f>IF(G119="","",N(H119)-N(D119)-N(J119)-N(I119))</f>
      </c>
      <c r="L119" s="14">
        <f>IF(OR(G119="",N(H119)=0),"",K119/H119)</f>
      </c>
      <c r="M119" s="15">
        <f>IF(OR(G119="",C119=""),"",G119-C119)</f>
      </c>
      <c r="N119" s="15">
        <f>IF(A119="","",IF(G119="","IN STOCK","SOLD"))</f>
      </c>
      <c r="O119" s="15">
        <f>IF(G119="","",MONTH(G119))</f>
      </c>
      <c r="P119" s="15">
        <f>IF(G119="","",YEAR(G119))</f>
      </c>
    </row>
    <row r="120" spans="1:16" x14ac:dyDescent="0.25">
      <c r="A120" s="9"/>
      <c r="B120" s="9"/>
      <c r="C120" s="11"/>
      <c r="D120" s="12"/>
      <c r="E120" s="9"/>
      <c r="F120" s="12"/>
      <c r="G120" s="11"/>
      <c r="H120" s="12"/>
      <c r="I120" s="12"/>
      <c r="J120" s="13">
        <f>IF(OR(G120="",H120=""),"",ROUND(N(H120)*IFERROR(INDEX(Settings!$B$2:$B$11,MATCH(E120,Settings!$A$2:$A$11,0)),0),2))</f>
      </c>
      <c r="K120" s="13">
        <f>IF(G120="","",N(H120)-N(D120)-N(J120)-N(I120))</f>
      </c>
      <c r="L120" s="14">
        <f>IF(OR(G120="",N(H120)=0),"",K120/H120)</f>
      </c>
      <c r="M120" s="15">
        <f>IF(OR(G120="",C120=""),"",G120-C120)</f>
      </c>
      <c r="N120" s="15">
        <f>IF(A120="","",IF(G120="","IN STOCK","SOLD"))</f>
      </c>
      <c r="O120" s="15">
        <f>IF(G120="","",MONTH(G120))</f>
      </c>
      <c r="P120" s="15">
        <f>IF(G120="","",YEAR(G120))</f>
      </c>
    </row>
    <row r="121" spans="1:16" x14ac:dyDescent="0.25">
      <c r="A121" s="9"/>
      <c r="B121" s="9"/>
      <c r="C121" s="11"/>
      <c r="D121" s="12"/>
      <c r="E121" s="9"/>
      <c r="F121" s="12"/>
      <c r="G121" s="11"/>
      <c r="H121" s="12"/>
      <c r="I121" s="12"/>
      <c r="J121" s="13">
        <f>IF(OR(G121="",H121=""),"",ROUND(N(H121)*IFERROR(INDEX(Settings!$B$2:$B$11,MATCH(E121,Settings!$A$2:$A$11,0)),0),2))</f>
      </c>
      <c r="K121" s="13">
        <f>IF(G121="","",N(H121)-N(D121)-N(J121)-N(I121))</f>
      </c>
      <c r="L121" s="14">
        <f>IF(OR(G121="",N(H121)=0),"",K121/H121)</f>
      </c>
      <c r="M121" s="15">
        <f>IF(OR(G121="",C121=""),"",G121-C121)</f>
      </c>
      <c r="N121" s="15">
        <f>IF(A121="","",IF(G121="","IN STOCK","SOLD"))</f>
      </c>
      <c r="O121" s="15">
        <f>IF(G121="","",MONTH(G121))</f>
      </c>
      <c r="P121" s="15">
        <f>IF(G121="","",YEAR(G121))</f>
      </c>
    </row>
    <row r="122" spans="1:16" x14ac:dyDescent="0.25">
      <c r="A122" s="9"/>
      <c r="B122" s="9"/>
      <c r="C122" s="11"/>
      <c r="D122" s="12"/>
      <c r="E122" s="9"/>
      <c r="F122" s="12"/>
      <c r="G122" s="11"/>
      <c r="H122" s="12"/>
      <c r="I122" s="12"/>
      <c r="J122" s="13">
        <f>IF(OR(G122="",H122=""),"",ROUND(N(H122)*IFERROR(INDEX(Settings!$B$2:$B$11,MATCH(E122,Settings!$A$2:$A$11,0)),0),2))</f>
      </c>
      <c r="K122" s="13">
        <f>IF(G122="","",N(H122)-N(D122)-N(J122)-N(I122))</f>
      </c>
      <c r="L122" s="14">
        <f>IF(OR(G122="",N(H122)=0),"",K122/H122)</f>
      </c>
      <c r="M122" s="15">
        <f>IF(OR(G122="",C122=""),"",G122-C122)</f>
      </c>
      <c r="N122" s="15">
        <f>IF(A122="","",IF(G122="","IN STOCK","SOLD"))</f>
      </c>
      <c r="O122" s="15">
        <f>IF(G122="","",MONTH(G122))</f>
      </c>
      <c r="P122" s="15">
        <f>IF(G122="","",YEAR(G122))</f>
      </c>
    </row>
    <row r="123" spans="1:16" x14ac:dyDescent="0.25">
      <c r="A123" s="9"/>
      <c r="B123" s="9"/>
      <c r="C123" s="11"/>
      <c r="D123" s="12"/>
      <c r="E123" s="9"/>
      <c r="F123" s="12"/>
      <c r="G123" s="11"/>
      <c r="H123" s="12"/>
      <c r="I123" s="12"/>
      <c r="J123" s="13">
        <f>IF(OR(G123="",H123=""),"",ROUND(N(H123)*IFERROR(INDEX(Settings!$B$2:$B$11,MATCH(E123,Settings!$A$2:$A$11,0)),0),2))</f>
      </c>
      <c r="K123" s="13">
        <f>IF(G123="","",N(H123)-N(D123)-N(J123)-N(I123))</f>
      </c>
      <c r="L123" s="14">
        <f>IF(OR(G123="",N(H123)=0),"",K123/H123)</f>
      </c>
      <c r="M123" s="15">
        <f>IF(OR(G123="",C123=""),"",G123-C123)</f>
      </c>
      <c r="N123" s="15">
        <f>IF(A123="","",IF(G123="","IN STOCK","SOLD"))</f>
      </c>
      <c r="O123" s="15">
        <f>IF(G123="","",MONTH(G123))</f>
      </c>
      <c r="P123" s="15">
        <f>IF(G123="","",YEAR(G123))</f>
      </c>
    </row>
    <row r="124" spans="1:16" x14ac:dyDescent="0.25">
      <c r="A124" s="9"/>
      <c r="B124" s="9"/>
      <c r="C124" s="11"/>
      <c r="D124" s="12"/>
      <c r="E124" s="9"/>
      <c r="F124" s="12"/>
      <c r="G124" s="11"/>
      <c r="H124" s="12"/>
      <c r="I124" s="12"/>
      <c r="J124" s="13">
        <f>IF(OR(G124="",H124=""),"",ROUND(N(H124)*IFERROR(INDEX(Settings!$B$2:$B$11,MATCH(E124,Settings!$A$2:$A$11,0)),0),2))</f>
      </c>
      <c r="K124" s="13">
        <f>IF(G124="","",N(H124)-N(D124)-N(J124)-N(I124))</f>
      </c>
      <c r="L124" s="14">
        <f>IF(OR(G124="",N(H124)=0),"",K124/H124)</f>
      </c>
      <c r="M124" s="15">
        <f>IF(OR(G124="",C124=""),"",G124-C124)</f>
      </c>
      <c r="N124" s="15">
        <f>IF(A124="","",IF(G124="","IN STOCK","SOLD"))</f>
      </c>
      <c r="O124" s="15">
        <f>IF(G124="","",MONTH(G124))</f>
      </c>
      <c r="P124" s="15">
        <f>IF(G124="","",YEAR(G124))</f>
      </c>
    </row>
    <row r="125" spans="1:16" x14ac:dyDescent="0.25">
      <c r="A125" s="9"/>
      <c r="B125" s="9"/>
      <c r="C125" s="11"/>
      <c r="D125" s="12"/>
      <c r="E125" s="9"/>
      <c r="F125" s="12"/>
      <c r="G125" s="11"/>
      <c r="H125" s="12"/>
      <c r="I125" s="12"/>
      <c r="J125" s="13">
        <f>IF(OR(G125="",H125=""),"",ROUND(N(H125)*IFERROR(INDEX(Settings!$B$2:$B$11,MATCH(E125,Settings!$A$2:$A$11,0)),0),2))</f>
      </c>
      <c r="K125" s="13">
        <f>IF(G125="","",N(H125)-N(D125)-N(J125)-N(I125))</f>
      </c>
      <c r="L125" s="14">
        <f>IF(OR(G125="",N(H125)=0),"",K125/H125)</f>
      </c>
      <c r="M125" s="15">
        <f>IF(OR(G125="",C125=""),"",G125-C125)</f>
      </c>
      <c r="N125" s="15">
        <f>IF(A125="","",IF(G125="","IN STOCK","SOLD"))</f>
      </c>
      <c r="O125" s="15">
        <f>IF(G125="","",MONTH(G125))</f>
      </c>
      <c r="P125" s="15">
        <f>IF(G125="","",YEAR(G125))</f>
      </c>
    </row>
    <row r="126" spans="1:16" x14ac:dyDescent="0.25">
      <c r="A126" s="9"/>
      <c r="B126" s="9"/>
      <c r="C126" s="11"/>
      <c r="D126" s="12"/>
      <c r="E126" s="9"/>
      <c r="F126" s="12"/>
      <c r="G126" s="11"/>
      <c r="H126" s="12"/>
      <c r="I126" s="12"/>
      <c r="J126" s="13">
        <f>IF(OR(G126="",H126=""),"",ROUND(N(H126)*IFERROR(INDEX(Settings!$B$2:$B$11,MATCH(E126,Settings!$A$2:$A$11,0)),0),2))</f>
      </c>
      <c r="K126" s="13">
        <f>IF(G126="","",N(H126)-N(D126)-N(J126)-N(I126))</f>
      </c>
      <c r="L126" s="14">
        <f>IF(OR(G126="",N(H126)=0),"",K126/H126)</f>
      </c>
      <c r="M126" s="15">
        <f>IF(OR(G126="",C126=""),"",G126-C126)</f>
      </c>
      <c r="N126" s="15">
        <f>IF(A126="","",IF(G126="","IN STOCK","SOLD"))</f>
      </c>
      <c r="O126" s="15">
        <f>IF(G126="","",MONTH(G126))</f>
      </c>
      <c r="P126" s="15">
        <f>IF(G126="","",YEAR(G126))</f>
      </c>
    </row>
    <row r="127" spans="1:16" x14ac:dyDescent="0.25">
      <c r="A127" s="9"/>
      <c r="B127" s="9"/>
      <c r="C127" s="11"/>
      <c r="D127" s="12"/>
      <c r="E127" s="9"/>
      <c r="F127" s="12"/>
      <c r="G127" s="11"/>
      <c r="H127" s="12"/>
      <c r="I127" s="12"/>
      <c r="J127" s="13">
        <f>IF(OR(G127="",H127=""),"",ROUND(N(H127)*IFERROR(INDEX(Settings!$B$2:$B$11,MATCH(E127,Settings!$A$2:$A$11,0)),0),2))</f>
      </c>
      <c r="K127" s="13">
        <f>IF(G127="","",N(H127)-N(D127)-N(J127)-N(I127))</f>
      </c>
      <c r="L127" s="14">
        <f>IF(OR(G127="",N(H127)=0),"",K127/H127)</f>
      </c>
      <c r="M127" s="15">
        <f>IF(OR(G127="",C127=""),"",G127-C127)</f>
      </c>
      <c r="N127" s="15">
        <f>IF(A127="","",IF(G127="","IN STOCK","SOLD"))</f>
      </c>
      <c r="O127" s="15">
        <f>IF(G127="","",MONTH(G127))</f>
      </c>
      <c r="P127" s="15">
        <f>IF(G127="","",YEAR(G127))</f>
      </c>
    </row>
    <row r="128" spans="1:16" x14ac:dyDescent="0.25">
      <c r="A128" s="9"/>
      <c r="B128" s="9"/>
      <c r="C128" s="11"/>
      <c r="D128" s="12"/>
      <c r="E128" s="9"/>
      <c r="F128" s="12"/>
      <c r="G128" s="11"/>
      <c r="H128" s="12"/>
      <c r="I128" s="12"/>
      <c r="J128" s="13">
        <f>IF(OR(G128="",H128=""),"",ROUND(N(H128)*IFERROR(INDEX(Settings!$B$2:$B$11,MATCH(E128,Settings!$A$2:$A$11,0)),0),2))</f>
      </c>
      <c r="K128" s="13">
        <f>IF(G128="","",N(H128)-N(D128)-N(J128)-N(I128))</f>
      </c>
      <c r="L128" s="14">
        <f>IF(OR(G128="",N(H128)=0),"",K128/H128)</f>
      </c>
      <c r="M128" s="15">
        <f>IF(OR(G128="",C128=""),"",G128-C128)</f>
      </c>
      <c r="N128" s="15">
        <f>IF(A128="","",IF(G128="","IN STOCK","SOLD"))</f>
      </c>
      <c r="O128" s="15">
        <f>IF(G128="","",MONTH(G128))</f>
      </c>
      <c r="P128" s="15">
        <f>IF(G128="","",YEAR(G128))</f>
      </c>
    </row>
    <row r="129" spans="1:16" x14ac:dyDescent="0.25">
      <c r="A129" s="9"/>
      <c r="B129" s="9"/>
      <c r="C129" s="11"/>
      <c r="D129" s="12"/>
      <c r="E129" s="9"/>
      <c r="F129" s="12"/>
      <c r="G129" s="11"/>
      <c r="H129" s="12"/>
      <c r="I129" s="12"/>
      <c r="J129" s="13">
        <f>IF(OR(G129="",H129=""),"",ROUND(N(H129)*IFERROR(INDEX(Settings!$B$2:$B$11,MATCH(E129,Settings!$A$2:$A$11,0)),0),2))</f>
      </c>
      <c r="K129" s="13">
        <f>IF(G129="","",N(H129)-N(D129)-N(J129)-N(I129))</f>
      </c>
      <c r="L129" s="14">
        <f>IF(OR(G129="",N(H129)=0),"",K129/H129)</f>
      </c>
      <c r="M129" s="15">
        <f>IF(OR(G129="",C129=""),"",G129-C129)</f>
      </c>
      <c r="N129" s="15">
        <f>IF(A129="","",IF(G129="","IN STOCK","SOLD"))</f>
      </c>
      <c r="O129" s="15">
        <f>IF(G129="","",MONTH(G129))</f>
      </c>
      <c r="P129" s="15">
        <f>IF(G129="","",YEAR(G129))</f>
      </c>
    </row>
    <row r="130" spans="1:16" x14ac:dyDescent="0.25">
      <c r="A130" s="9"/>
      <c r="B130" s="9"/>
      <c r="C130" s="11"/>
      <c r="D130" s="12"/>
      <c r="E130" s="9"/>
      <c r="F130" s="12"/>
      <c r="G130" s="11"/>
      <c r="H130" s="12"/>
      <c r="I130" s="12"/>
      <c r="J130" s="13">
        <f>IF(OR(G130="",H130=""),"",ROUND(N(H130)*IFERROR(INDEX(Settings!$B$2:$B$11,MATCH(E130,Settings!$A$2:$A$11,0)),0),2))</f>
      </c>
      <c r="K130" s="13">
        <f>IF(G130="","",N(H130)-N(D130)-N(J130)-N(I130))</f>
      </c>
      <c r="L130" s="14">
        <f>IF(OR(G130="",N(H130)=0),"",K130/H130)</f>
      </c>
      <c r="M130" s="15">
        <f>IF(OR(G130="",C130=""),"",G130-C130)</f>
      </c>
      <c r="N130" s="15">
        <f>IF(A130="","",IF(G130="","IN STOCK","SOLD"))</f>
      </c>
      <c r="O130" s="15">
        <f>IF(G130="","",MONTH(G130))</f>
      </c>
      <c r="P130" s="15">
        <f>IF(G130="","",YEAR(G130))</f>
      </c>
    </row>
    <row r="131" spans="1:16" x14ac:dyDescent="0.25">
      <c r="A131" s="9"/>
      <c r="B131" s="9"/>
      <c r="C131" s="11"/>
      <c r="D131" s="12"/>
      <c r="E131" s="9"/>
      <c r="F131" s="12"/>
      <c r="G131" s="11"/>
      <c r="H131" s="12"/>
      <c r="I131" s="12"/>
      <c r="J131" s="13">
        <f>IF(OR(G131="",H131=""),"",ROUND(N(H131)*IFERROR(INDEX(Settings!$B$2:$B$11,MATCH(E131,Settings!$A$2:$A$11,0)),0),2))</f>
      </c>
      <c r="K131" s="13">
        <f>IF(G131="","",N(H131)-N(D131)-N(J131)-N(I131))</f>
      </c>
      <c r="L131" s="14">
        <f>IF(OR(G131="",N(H131)=0),"",K131/H131)</f>
      </c>
      <c r="M131" s="15">
        <f>IF(OR(G131="",C131=""),"",G131-C131)</f>
      </c>
      <c r="N131" s="15">
        <f>IF(A131="","",IF(G131="","IN STOCK","SOLD"))</f>
      </c>
      <c r="O131" s="15">
        <f>IF(G131="","",MONTH(G131))</f>
      </c>
      <c r="P131" s="15">
        <f>IF(G131="","",YEAR(G131))</f>
      </c>
    </row>
    <row r="132" spans="1:16" x14ac:dyDescent="0.25">
      <c r="A132" s="9"/>
      <c r="B132" s="9"/>
      <c r="C132" s="11"/>
      <c r="D132" s="12"/>
      <c r="E132" s="9"/>
      <c r="F132" s="12"/>
      <c r="G132" s="11"/>
      <c r="H132" s="12"/>
      <c r="I132" s="12"/>
      <c r="J132" s="13">
        <f>IF(OR(G132="",H132=""),"",ROUND(N(H132)*IFERROR(INDEX(Settings!$B$2:$B$11,MATCH(E132,Settings!$A$2:$A$11,0)),0),2))</f>
      </c>
      <c r="K132" s="13">
        <f>IF(G132="","",N(H132)-N(D132)-N(J132)-N(I132))</f>
      </c>
      <c r="L132" s="14">
        <f>IF(OR(G132="",N(H132)=0),"",K132/H132)</f>
      </c>
      <c r="M132" s="15">
        <f>IF(OR(G132="",C132=""),"",G132-C132)</f>
      </c>
      <c r="N132" s="15">
        <f>IF(A132="","",IF(G132="","IN STOCK","SOLD"))</f>
      </c>
      <c r="O132" s="15">
        <f>IF(G132="","",MONTH(G132))</f>
      </c>
      <c r="P132" s="15">
        <f>IF(G132="","",YEAR(G132))</f>
      </c>
    </row>
    <row r="133" spans="1:16" x14ac:dyDescent="0.25">
      <c r="A133" s="9"/>
      <c r="B133" s="9"/>
      <c r="C133" s="11"/>
      <c r="D133" s="12"/>
      <c r="E133" s="9"/>
      <c r="F133" s="12"/>
      <c r="G133" s="11"/>
      <c r="H133" s="12"/>
      <c r="I133" s="12"/>
      <c r="J133" s="13">
        <f>IF(OR(G133="",H133=""),"",ROUND(N(H133)*IFERROR(INDEX(Settings!$B$2:$B$11,MATCH(E133,Settings!$A$2:$A$11,0)),0),2))</f>
      </c>
      <c r="K133" s="13">
        <f>IF(G133="","",N(H133)-N(D133)-N(J133)-N(I133))</f>
      </c>
      <c r="L133" s="14">
        <f>IF(OR(G133="",N(H133)=0),"",K133/H133)</f>
      </c>
      <c r="M133" s="15">
        <f>IF(OR(G133="",C133=""),"",G133-C133)</f>
      </c>
      <c r="N133" s="15">
        <f>IF(A133="","",IF(G133="","IN STOCK","SOLD"))</f>
      </c>
      <c r="O133" s="15">
        <f>IF(G133="","",MONTH(G133))</f>
      </c>
      <c r="P133" s="15">
        <f>IF(G133="","",YEAR(G133))</f>
      </c>
    </row>
    <row r="134" spans="1:16" x14ac:dyDescent="0.25">
      <c r="A134" s="9"/>
      <c r="B134" s="9"/>
      <c r="C134" s="11"/>
      <c r="D134" s="12"/>
      <c r="E134" s="9"/>
      <c r="F134" s="12"/>
      <c r="G134" s="11"/>
      <c r="H134" s="12"/>
      <c r="I134" s="12"/>
      <c r="J134" s="13">
        <f>IF(OR(G134="",H134=""),"",ROUND(N(H134)*IFERROR(INDEX(Settings!$B$2:$B$11,MATCH(E134,Settings!$A$2:$A$11,0)),0),2))</f>
      </c>
      <c r="K134" s="13">
        <f>IF(G134="","",N(H134)-N(D134)-N(J134)-N(I134))</f>
      </c>
      <c r="L134" s="14">
        <f>IF(OR(G134="",N(H134)=0),"",K134/H134)</f>
      </c>
      <c r="M134" s="15">
        <f>IF(OR(G134="",C134=""),"",G134-C134)</f>
      </c>
      <c r="N134" s="15">
        <f>IF(A134="","",IF(G134="","IN STOCK","SOLD"))</f>
      </c>
      <c r="O134" s="15">
        <f>IF(G134="","",MONTH(G134))</f>
      </c>
      <c r="P134" s="15">
        <f>IF(G134="","",YEAR(G134))</f>
      </c>
    </row>
    <row r="135" spans="1:16" x14ac:dyDescent="0.25">
      <c r="A135" s="9"/>
      <c r="B135" s="9"/>
      <c r="C135" s="11"/>
      <c r="D135" s="12"/>
      <c r="E135" s="9"/>
      <c r="F135" s="12"/>
      <c r="G135" s="11"/>
      <c r="H135" s="12"/>
      <c r="I135" s="12"/>
      <c r="J135" s="13">
        <f>IF(OR(G135="",H135=""),"",ROUND(N(H135)*IFERROR(INDEX(Settings!$B$2:$B$11,MATCH(E135,Settings!$A$2:$A$11,0)),0),2))</f>
      </c>
      <c r="K135" s="13">
        <f>IF(G135="","",N(H135)-N(D135)-N(J135)-N(I135))</f>
      </c>
      <c r="L135" s="14">
        <f>IF(OR(G135="",N(H135)=0),"",K135/H135)</f>
      </c>
      <c r="M135" s="15">
        <f>IF(OR(G135="",C135=""),"",G135-C135)</f>
      </c>
      <c r="N135" s="15">
        <f>IF(A135="","",IF(G135="","IN STOCK","SOLD"))</f>
      </c>
      <c r="O135" s="15">
        <f>IF(G135="","",MONTH(G135))</f>
      </c>
      <c r="P135" s="15">
        <f>IF(G135="","",YEAR(G135))</f>
      </c>
    </row>
    <row r="136" spans="1:16" x14ac:dyDescent="0.25">
      <c r="A136" s="9"/>
      <c r="B136" s="9"/>
      <c r="C136" s="11"/>
      <c r="D136" s="12"/>
      <c r="E136" s="9"/>
      <c r="F136" s="12"/>
      <c r="G136" s="11"/>
      <c r="H136" s="12"/>
      <c r="I136" s="12"/>
      <c r="J136" s="13">
        <f>IF(OR(G136="",H136=""),"",ROUND(N(H136)*IFERROR(INDEX(Settings!$B$2:$B$11,MATCH(E136,Settings!$A$2:$A$11,0)),0),2))</f>
      </c>
      <c r="K136" s="13">
        <f>IF(G136="","",N(H136)-N(D136)-N(J136)-N(I136))</f>
      </c>
      <c r="L136" s="14">
        <f>IF(OR(G136="",N(H136)=0),"",K136/H136)</f>
      </c>
      <c r="M136" s="15">
        <f>IF(OR(G136="",C136=""),"",G136-C136)</f>
      </c>
      <c r="N136" s="15">
        <f>IF(A136="","",IF(G136="","IN STOCK","SOLD"))</f>
      </c>
      <c r="O136" s="15">
        <f>IF(G136="","",MONTH(G136))</f>
      </c>
      <c r="P136" s="15">
        <f>IF(G136="","",YEAR(G136))</f>
      </c>
    </row>
    <row r="137" spans="1:16" x14ac:dyDescent="0.25">
      <c r="A137" s="9"/>
      <c r="B137" s="9"/>
      <c r="C137" s="11"/>
      <c r="D137" s="12"/>
      <c r="E137" s="9"/>
      <c r="F137" s="12"/>
      <c r="G137" s="11"/>
      <c r="H137" s="12"/>
      <c r="I137" s="12"/>
      <c r="J137" s="13">
        <f>IF(OR(G137="",H137=""),"",ROUND(N(H137)*IFERROR(INDEX(Settings!$B$2:$B$11,MATCH(E137,Settings!$A$2:$A$11,0)),0),2))</f>
      </c>
      <c r="K137" s="13">
        <f>IF(G137="","",N(H137)-N(D137)-N(J137)-N(I137))</f>
      </c>
      <c r="L137" s="14">
        <f>IF(OR(G137="",N(H137)=0),"",K137/H137)</f>
      </c>
      <c r="M137" s="15">
        <f>IF(OR(G137="",C137=""),"",G137-C137)</f>
      </c>
      <c r="N137" s="15">
        <f>IF(A137="","",IF(G137="","IN STOCK","SOLD"))</f>
      </c>
      <c r="O137" s="15">
        <f>IF(G137="","",MONTH(G137))</f>
      </c>
      <c r="P137" s="15">
        <f>IF(G137="","",YEAR(G137))</f>
      </c>
    </row>
    <row r="138" spans="1:16" x14ac:dyDescent="0.25">
      <c r="A138" s="9"/>
      <c r="B138" s="9"/>
      <c r="C138" s="11"/>
      <c r="D138" s="12"/>
      <c r="E138" s="9"/>
      <c r="F138" s="12"/>
      <c r="G138" s="11"/>
      <c r="H138" s="12"/>
      <c r="I138" s="12"/>
      <c r="J138" s="13">
        <f>IF(OR(G138="",H138=""),"",ROUND(N(H138)*IFERROR(INDEX(Settings!$B$2:$B$11,MATCH(E138,Settings!$A$2:$A$11,0)),0),2))</f>
      </c>
      <c r="K138" s="13">
        <f>IF(G138="","",N(H138)-N(D138)-N(J138)-N(I138))</f>
      </c>
      <c r="L138" s="14">
        <f>IF(OR(G138="",N(H138)=0),"",K138/H138)</f>
      </c>
      <c r="M138" s="15">
        <f>IF(OR(G138="",C138=""),"",G138-C138)</f>
      </c>
      <c r="N138" s="15">
        <f>IF(A138="","",IF(G138="","IN STOCK","SOLD"))</f>
      </c>
      <c r="O138" s="15">
        <f>IF(G138="","",MONTH(G138))</f>
      </c>
      <c r="P138" s="15">
        <f>IF(G138="","",YEAR(G138))</f>
      </c>
    </row>
    <row r="139" spans="1:16" x14ac:dyDescent="0.25">
      <c r="A139" s="9"/>
      <c r="B139" s="9"/>
      <c r="C139" s="11"/>
      <c r="D139" s="12"/>
      <c r="E139" s="9"/>
      <c r="F139" s="12"/>
      <c r="G139" s="11"/>
      <c r="H139" s="12"/>
      <c r="I139" s="12"/>
      <c r="J139" s="13">
        <f>IF(OR(G139="",H139=""),"",ROUND(N(H139)*IFERROR(INDEX(Settings!$B$2:$B$11,MATCH(E139,Settings!$A$2:$A$11,0)),0),2))</f>
      </c>
      <c r="K139" s="13">
        <f>IF(G139="","",N(H139)-N(D139)-N(J139)-N(I139))</f>
      </c>
      <c r="L139" s="14">
        <f>IF(OR(G139="",N(H139)=0),"",K139/H139)</f>
      </c>
      <c r="M139" s="15">
        <f>IF(OR(G139="",C139=""),"",G139-C139)</f>
      </c>
      <c r="N139" s="15">
        <f>IF(A139="","",IF(G139="","IN STOCK","SOLD"))</f>
      </c>
      <c r="O139" s="15">
        <f>IF(G139="","",MONTH(G139))</f>
      </c>
      <c r="P139" s="15">
        <f>IF(G139="","",YEAR(G139))</f>
      </c>
    </row>
    <row r="140" spans="1:16" x14ac:dyDescent="0.25">
      <c r="A140" s="9"/>
      <c r="B140" s="9"/>
      <c r="C140" s="11"/>
      <c r="D140" s="12"/>
      <c r="E140" s="9"/>
      <c r="F140" s="12"/>
      <c r="G140" s="11"/>
      <c r="H140" s="12"/>
      <c r="I140" s="12"/>
      <c r="J140" s="13">
        <f>IF(OR(G140="",H140=""),"",ROUND(N(H140)*IFERROR(INDEX(Settings!$B$2:$B$11,MATCH(E140,Settings!$A$2:$A$11,0)),0),2))</f>
      </c>
      <c r="K140" s="13">
        <f>IF(G140="","",N(H140)-N(D140)-N(J140)-N(I140))</f>
      </c>
      <c r="L140" s="14">
        <f>IF(OR(G140="",N(H140)=0),"",K140/H140)</f>
      </c>
      <c r="M140" s="15">
        <f>IF(OR(G140="",C140=""),"",G140-C140)</f>
      </c>
      <c r="N140" s="15">
        <f>IF(A140="","",IF(G140="","IN STOCK","SOLD"))</f>
      </c>
      <c r="O140" s="15">
        <f>IF(G140="","",MONTH(G140))</f>
      </c>
      <c r="P140" s="15">
        <f>IF(G140="","",YEAR(G140))</f>
      </c>
    </row>
    <row r="141" spans="1:16" x14ac:dyDescent="0.25">
      <c r="A141" s="9"/>
      <c r="B141" s="9"/>
      <c r="C141" s="11"/>
      <c r="D141" s="12"/>
      <c r="E141" s="9"/>
      <c r="F141" s="12"/>
      <c r="G141" s="11"/>
      <c r="H141" s="12"/>
      <c r="I141" s="12"/>
      <c r="J141" s="13">
        <f>IF(OR(G141="",H141=""),"",ROUND(N(H141)*IFERROR(INDEX(Settings!$B$2:$B$11,MATCH(E141,Settings!$A$2:$A$11,0)),0),2))</f>
      </c>
      <c r="K141" s="13">
        <f>IF(G141="","",N(H141)-N(D141)-N(J141)-N(I141))</f>
      </c>
      <c r="L141" s="14">
        <f>IF(OR(G141="",N(H141)=0),"",K141/H141)</f>
      </c>
      <c r="M141" s="15">
        <f>IF(OR(G141="",C141=""),"",G141-C141)</f>
      </c>
      <c r="N141" s="15">
        <f>IF(A141="","",IF(G141="","IN STOCK","SOLD"))</f>
      </c>
      <c r="O141" s="15">
        <f>IF(G141="","",MONTH(G141))</f>
      </c>
      <c r="P141" s="15">
        <f>IF(G141="","",YEAR(G141))</f>
      </c>
    </row>
    <row r="142" spans="1:16" x14ac:dyDescent="0.25">
      <c r="A142" s="9"/>
      <c r="B142" s="9"/>
      <c r="C142" s="11"/>
      <c r="D142" s="12"/>
      <c r="E142" s="9"/>
      <c r="F142" s="12"/>
      <c r="G142" s="11"/>
      <c r="H142" s="12"/>
      <c r="I142" s="12"/>
      <c r="J142" s="13">
        <f>IF(OR(G142="",H142=""),"",ROUND(N(H142)*IFERROR(INDEX(Settings!$B$2:$B$11,MATCH(E142,Settings!$A$2:$A$11,0)),0),2))</f>
      </c>
      <c r="K142" s="13">
        <f>IF(G142="","",N(H142)-N(D142)-N(J142)-N(I142))</f>
      </c>
      <c r="L142" s="14">
        <f>IF(OR(G142="",N(H142)=0),"",K142/H142)</f>
      </c>
      <c r="M142" s="15">
        <f>IF(OR(G142="",C142=""),"",G142-C142)</f>
      </c>
      <c r="N142" s="15">
        <f>IF(A142="","",IF(G142="","IN STOCK","SOLD"))</f>
      </c>
      <c r="O142" s="15">
        <f>IF(G142="","",MONTH(G142))</f>
      </c>
      <c r="P142" s="15">
        <f>IF(G142="","",YEAR(G142))</f>
      </c>
    </row>
    <row r="143" spans="1:16" x14ac:dyDescent="0.25">
      <c r="A143" s="9"/>
      <c r="B143" s="9"/>
      <c r="C143" s="11"/>
      <c r="D143" s="12"/>
      <c r="E143" s="9"/>
      <c r="F143" s="12"/>
      <c r="G143" s="11"/>
      <c r="H143" s="12"/>
      <c r="I143" s="12"/>
      <c r="J143" s="13">
        <f>IF(OR(G143="",H143=""),"",ROUND(N(H143)*IFERROR(INDEX(Settings!$B$2:$B$11,MATCH(E143,Settings!$A$2:$A$11,0)),0),2))</f>
      </c>
      <c r="K143" s="13">
        <f>IF(G143="","",N(H143)-N(D143)-N(J143)-N(I143))</f>
      </c>
      <c r="L143" s="14">
        <f>IF(OR(G143="",N(H143)=0),"",K143/H143)</f>
      </c>
      <c r="M143" s="15">
        <f>IF(OR(G143="",C143=""),"",G143-C143)</f>
      </c>
      <c r="N143" s="15">
        <f>IF(A143="","",IF(G143="","IN STOCK","SOLD"))</f>
      </c>
      <c r="O143" s="15">
        <f>IF(G143="","",MONTH(G143))</f>
      </c>
      <c r="P143" s="15">
        <f>IF(G143="","",YEAR(G143))</f>
      </c>
    </row>
    <row r="144" spans="1:16" x14ac:dyDescent="0.25">
      <c r="A144" s="9"/>
      <c r="B144" s="9"/>
      <c r="C144" s="11"/>
      <c r="D144" s="12"/>
      <c r="E144" s="9"/>
      <c r="F144" s="12"/>
      <c r="G144" s="11"/>
      <c r="H144" s="12"/>
      <c r="I144" s="12"/>
      <c r="J144" s="13">
        <f>IF(OR(G144="",H144=""),"",ROUND(N(H144)*IFERROR(INDEX(Settings!$B$2:$B$11,MATCH(E144,Settings!$A$2:$A$11,0)),0),2))</f>
      </c>
      <c r="K144" s="13">
        <f>IF(G144="","",N(H144)-N(D144)-N(J144)-N(I144))</f>
      </c>
      <c r="L144" s="14">
        <f>IF(OR(G144="",N(H144)=0),"",K144/H144)</f>
      </c>
      <c r="M144" s="15">
        <f>IF(OR(G144="",C144=""),"",G144-C144)</f>
      </c>
      <c r="N144" s="15">
        <f>IF(A144="","",IF(G144="","IN STOCK","SOLD"))</f>
      </c>
      <c r="O144" s="15">
        <f>IF(G144="","",MONTH(G144))</f>
      </c>
      <c r="P144" s="15">
        <f>IF(G144="","",YEAR(G144))</f>
      </c>
    </row>
    <row r="145" spans="1:16" x14ac:dyDescent="0.25">
      <c r="A145" s="9"/>
      <c r="B145" s="9"/>
      <c r="C145" s="11"/>
      <c r="D145" s="12"/>
      <c r="E145" s="9"/>
      <c r="F145" s="12"/>
      <c r="G145" s="11"/>
      <c r="H145" s="12"/>
      <c r="I145" s="12"/>
      <c r="J145" s="13">
        <f>IF(OR(G145="",H145=""),"",ROUND(N(H145)*IFERROR(INDEX(Settings!$B$2:$B$11,MATCH(E145,Settings!$A$2:$A$11,0)),0),2))</f>
      </c>
      <c r="K145" s="13">
        <f>IF(G145="","",N(H145)-N(D145)-N(J145)-N(I145))</f>
      </c>
      <c r="L145" s="14">
        <f>IF(OR(G145="",N(H145)=0),"",K145/H145)</f>
      </c>
      <c r="M145" s="15">
        <f>IF(OR(G145="",C145=""),"",G145-C145)</f>
      </c>
      <c r="N145" s="15">
        <f>IF(A145="","",IF(G145="","IN STOCK","SOLD"))</f>
      </c>
      <c r="O145" s="15">
        <f>IF(G145="","",MONTH(G145))</f>
      </c>
      <c r="P145" s="15">
        <f>IF(G145="","",YEAR(G145))</f>
      </c>
    </row>
    <row r="146" spans="1:16" x14ac:dyDescent="0.25">
      <c r="A146" s="9"/>
      <c r="B146" s="9"/>
      <c r="C146" s="11"/>
      <c r="D146" s="12"/>
      <c r="E146" s="9"/>
      <c r="F146" s="12"/>
      <c r="G146" s="11"/>
      <c r="H146" s="12"/>
      <c r="I146" s="12"/>
      <c r="J146" s="13">
        <f>IF(OR(G146="",H146=""),"",ROUND(N(H146)*IFERROR(INDEX(Settings!$B$2:$B$11,MATCH(E146,Settings!$A$2:$A$11,0)),0),2))</f>
      </c>
      <c r="K146" s="13">
        <f>IF(G146="","",N(H146)-N(D146)-N(J146)-N(I146))</f>
      </c>
      <c r="L146" s="14">
        <f>IF(OR(G146="",N(H146)=0),"",K146/H146)</f>
      </c>
      <c r="M146" s="15">
        <f>IF(OR(G146="",C146=""),"",G146-C146)</f>
      </c>
      <c r="N146" s="15">
        <f>IF(A146="","",IF(G146="","IN STOCK","SOLD"))</f>
      </c>
      <c r="O146" s="15">
        <f>IF(G146="","",MONTH(G146))</f>
      </c>
      <c r="P146" s="15">
        <f>IF(G146="","",YEAR(G146))</f>
      </c>
    </row>
    <row r="147" spans="1:16" x14ac:dyDescent="0.25">
      <c r="A147" s="9"/>
      <c r="B147" s="9"/>
      <c r="C147" s="11"/>
      <c r="D147" s="12"/>
      <c r="E147" s="9"/>
      <c r="F147" s="12"/>
      <c r="G147" s="11"/>
      <c r="H147" s="12"/>
      <c r="I147" s="12"/>
      <c r="J147" s="13">
        <f>IF(OR(G147="",H147=""),"",ROUND(N(H147)*IFERROR(INDEX(Settings!$B$2:$B$11,MATCH(E147,Settings!$A$2:$A$11,0)),0),2))</f>
      </c>
      <c r="K147" s="13">
        <f>IF(G147="","",N(H147)-N(D147)-N(J147)-N(I147))</f>
      </c>
      <c r="L147" s="14">
        <f>IF(OR(G147="",N(H147)=0),"",K147/H147)</f>
      </c>
      <c r="M147" s="15">
        <f>IF(OR(G147="",C147=""),"",G147-C147)</f>
      </c>
      <c r="N147" s="15">
        <f>IF(A147="","",IF(G147="","IN STOCK","SOLD"))</f>
      </c>
      <c r="O147" s="15">
        <f>IF(G147="","",MONTH(G147))</f>
      </c>
      <c r="P147" s="15">
        <f>IF(G147="","",YEAR(G147))</f>
      </c>
    </row>
    <row r="148" spans="1:16" x14ac:dyDescent="0.25">
      <c r="A148" s="9"/>
      <c r="B148" s="9"/>
      <c r="C148" s="11"/>
      <c r="D148" s="12"/>
      <c r="E148" s="9"/>
      <c r="F148" s="12"/>
      <c r="G148" s="11"/>
      <c r="H148" s="12"/>
      <c r="I148" s="12"/>
      <c r="J148" s="13">
        <f>IF(OR(G148="",H148=""),"",ROUND(N(H148)*IFERROR(INDEX(Settings!$B$2:$B$11,MATCH(E148,Settings!$A$2:$A$11,0)),0),2))</f>
      </c>
      <c r="K148" s="13">
        <f>IF(G148="","",N(H148)-N(D148)-N(J148)-N(I148))</f>
      </c>
      <c r="L148" s="14">
        <f>IF(OR(G148="",N(H148)=0),"",K148/H148)</f>
      </c>
      <c r="M148" s="15">
        <f>IF(OR(G148="",C148=""),"",G148-C148)</f>
      </c>
      <c r="N148" s="15">
        <f>IF(A148="","",IF(G148="","IN STOCK","SOLD"))</f>
      </c>
      <c r="O148" s="15">
        <f>IF(G148="","",MONTH(G148))</f>
      </c>
      <c r="P148" s="15">
        <f>IF(G148="","",YEAR(G148))</f>
      </c>
    </row>
    <row r="149" spans="1:16" x14ac:dyDescent="0.25">
      <c r="A149" s="9"/>
      <c r="B149" s="9"/>
      <c r="C149" s="11"/>
      <c r="D149" s="12"/>
      <c r="E149" s="9"/>
      <c r="F149" s="12"/>
      <c r="G149" s="11"/>
      <c r="H149" s="12"/>
      <c r="I149" s="12"/>
      <c r="J149" s="13">
        <f>IF(OR(G149="",H149=""),"",ROUND(N(H149)*IFERROR(INDEX(Settings!$B$2:$B$11,MATCH(E149,Settings!$A$2:$A$11,0)),0),2))</f>
      </c>
      <c r="K149" s="13">
        <f>IF(G149="","",N(H149)-N(D149)-N(J149)-N(I149))</f>
      </c>
      <c r="L149" s="14">
        <f>IF(OR(G149="",N(H149)=0),"",K149/H149)</f>
      </c>
      <c r="M149" s="15">
        <f>IF(OR(G149="",C149=""),"",G149-C149)</f>
      </c>
      <c r="N149" s="15">
        <f>IF(A149="","",IF(G149="","IN STOCK","SOLD"))</f>
      </c>
      <c r="O149" s="15">
        <f>IF(G149="","",MONTH(G149))</f>
      </c>
      <c r="P149" s="15">
        <f>IF(G149="","",YEAR(G149))</f>
      </c>
    </row>
    <row r="150" spans="1:16" x14ac:dyDescent="0.25">
      <c r="A150" s="9"/>
      <c r="B150" s="9"/>
      <c r="C150" s="11"/>
      <c r="D150" s="12"/>
      <c r="E150" s="9"/>
      <c r="F150" s="12"/>
      <c r="G150" s="11"/>
      <c r="H150" s="12"/>
      <c r="I150" s="12"/>
      <c r="J150" s="13">
        <f>IF(OR(G150="",H150=""),"",ROUND(N(H150)*IFERROR(INDEX(Settings!$B$2:$B$11,MATCH(E150,Settings!$A$2:$A$11,0)),0),2))</f>
      </c>
      <c r="K150" s="13">
        <f>IF(G150="","",N(H150)-N(D150)-N(J150)-N(I150))</f>
      </c>
      <c r="L150" s="14">
        <f>IF(OR(G150="",N(H150)=0),"",K150/H150)</f>
      </c>
      <c r="M150" s="15">
        <f>IF(OR(G150="",C150=""),"",G150-C150)</f>
      </c>
      <c r="N150" s="15">
        <f>IF(A150="","",IF(G150="","IN STOCK","SOLD"))</f>
      </c>
      <c r="O150" s="15">
        <f>IF(G150="","",MONTH(G150))</f>
      </c>
      <c r="P150" s="15">
        <f>IF(G150="","",YEAR(G150))</f>
      </c>
    </row>
    <row r="151" spans="1:16" x14ac:dyDescent="0.25">
      <c r="A151" s="9"/>
      <c r="B151" s="9"/>
      <c r="C151" s="11"/>
      <c r="D151" s="12"/>
      <c r="E151" s="9"/>
      <c r="F151" s="12"/>
      <c r="G151" s="11"/>
      <c r="H151" s="12"/>
      <c r="I151" s="12"/>
      <c r="J151" s="13">
        <f>IF(OR(G151="",H151=""),"",ROUND(N(H151)*IFERROR(INDEX(Settings!$B$2:$B$11,MATCH(E151,Settings!$A$2:$A$11,0)),0),2))</f>
      </c>
      <c r="K151" s="13">
        <f>IF(G151="","",N(H151)-N(D151)-N(J151)-N(I151))</f>
      </c>
      <c r="L151" s="14">
        <f>IF(OR(G151="",N(H151)=0),"",K151/H151)</f>
      </c>
      <c r="M151" s="15">
        <f>IF(OR(G151="",C151=""),"",G151-C151)</f>
      </c>
      <c r="N151" s="15">
        <f>IF(A151="","",IF(G151="","IN STOCK","SOLD"))</f>
      </c>
      <c r="O151" s="15">
        <f>IF(G151="","",MONTH(G151))</f>
      </c>
      <c r="P151" s="15">
        <f>IF(G151="","",YEAR(G151))</f>
      </c>
    </row>
    <row r="152" spans="1:16" x14ac:dyDescent="0.25">
      <c r="A152" s="9"/>
      <c r="B152" s="9"/>
      <c r="C152" s="11"/>
      <c r="D152" s="12"/>
      <c r="E152" s="9"/>
      <c r="F152" s="12"/>
      <c r="G152" s="11"/>
      <c r="H152" s="12"/>
      <c r="I152" s="12"/>
      <c r="J152" s="13">
        <f>IF(OR(G152="",H152=""),"",ROUND(N(H152)*IFERROR(INDEX(Settings!$B$2:$B$11,MATCH(E152,Settings!$A$2:$A$11,0)),0),2))</f>
      </c>
      <c r="K152" s="13">
        <f>IF(G152="","",N(H152)-N(D152)-N(J152)-N(I152))</f>
      </c>
      <c r="L152" s="14">
        <f>IF(OR(G152="",N(H152)=0),"",K152/H152)</f>
      </c>
      <c r="M152" s="15">
        <f>IF(OR(G152="",C152=""),"",G152-C152)</f>
      </c>
      <c r="N152" s="15">
        <f>IF(A152="","",IF(G152="","IN STOCK","SOLD"))</f>
      </c>
      <c r="O152" s="15">
        <f>IF(G152="","",MONTH(G152))</f>
      </c>
      <c r="P152" s="15">
        <f>IF(G152="","",YEAR(G152))</f>
      </c>
    </row>
    <row r="153" spans="1:16" x14ac:dyDescent="0.25">
      <c r="A153" s="9"/>
      <c r="B153" s="9"/>
      <c r="C153" s="11"/>
      <c r="D153" s="12"/>
      <c r="E153" s="9"/>
      <c r="F153" s="12"/>
      <c r="G153" s="11"/>
      <c r="H153" s="12"/>
      <c r="I153" s="12"/>
      <c r="J153" s="13">
        <f>IF(OR(G153="",H153=""),"",ROUND(N(H153)*IFERROR(INDEX(Settings!$B$2:$B$11,MATCH(E153,Settings!$A$2:$A$11,0)),0),2))</f>
      </c>
      <c r="K153" s="13">
        <f>IF(G153="","",N(H153)-N(D153)-N(J153)-N(I153))</f>
      </c>
      <c r="L153" s="14">
        <f>IF(OR(G153="",N(H153)=0),"",K153/H153)</f>
      </c>
      <c r="M153" s="15">
        <f>IF(OR(G153="",C153=""),"",G153-C153)</f>
      </c>
      <c r="N153" s="15">
        <f>IF(A153="","",IF(G153="","IN STOCK","SOLD"))</f>
      </c>
      <c r="O153" s="15">
        <f>IF(G153="","",MONTH(G153))</f>
      </c>
      <c r="P153" s="15">
        <f>IF(G153="","",YEAR(G153))</f>
      </c>
    </row>
    <row r="154" spans="1:16" x14ac:dyDescent="0.25">
      <c r="A154" s="9"/>
      <c r="B154" s="9"/>
      <c r="C154" s="11"/>
      <c r="D154" s="12"/>
      <c r="E154" s="9"/>
      <c r="F154" s="12"/>
      <c r="G154" s="11"/>
      <c r="H154" s="12"/>
      <c r="I154" s="12"/>
      <c r="J154" s="13">
        <f>IF(OR(G154="",H154=""),"",ROUND(N(H154)*IFERROR(INDEX(Settings!$B$2:$B$11,MATCH(E154,Settings!$A$2:$A$11,0)),0),2))</f>
      </c>
      <c r="K154" s="13">
        <f>IF(G154="","",N(H154)-N(D154)-N(J154)-N(I154))</f>
      </c>
      <c r="L154" s="14">
        <f>IF(OR(G154="",N(H154)=0),"",K154/H154)</f>
      </c>
      <c r="M154" s="15">
        <f>IF(OR(G154="",C154=""),"",G154-C154)</f>
      </c>
      <c r="N154" s="15">
        <f>IF(A154="","",IF(G154="","IN STOCK","SOLD"))</f>
      </c>
      <c r="O154" s="15">
        <f>IF(G154="","",MONTH(G154))</f>
      </c>
      <c r="P154" s="15">
        <f>IF(G154="","",YEAR(G154))</f>
      </c>
    </row>
    <row r="155" spans="1:16" x14ac:dyDescent="0.25">
      <c r="A155" s="9"/>
      <c r="B155" s="9"/>
      <c r="C155" s="11"/>
      <c r="D155" s="12"/>
      <c r="E155" s="9"/>
      <c r="F155" s="12"/>
      <c r="G155" s="11"/>
      <c r="H155" s="12"/>
      <c r="I155" s="12"/>
      <c r="J155" s="13">
        <f>IF(OR(G155="",H155=""),"",ROUND(N(H155)*IFERROR(INDEX(Settings!$B$2:$B$11,MATCH(E155,Settings!$A$2:$A$11,0)),0),2))</f>
      </c>
      <c r="K155" s="13">
        <f>IF(G155="","",N(H155)-N(D155)-N(J155)-N(I155))</f>
      </c>
      <c r="L155" s="14">
        <f>IF(OR(G155="",N(H155)=0),"",K155/H155)</f>
      </c>
      <c r="M155" s="15">
        <f>IF(OR(G155="",C155=""),"",G155-C155)</f>
      </c>
      <c r="N155" s="15">
        <f>IF(A155="","",IF(G155="","IN STOCK","SOLD"))</f>
      </c>
      <c r="O155" s="15">
        <f>IF(G155="","",MONTH(G155))</f>
      </c>
      <c r="P155" s="15">
        <f>IF(G155="","",YEAR(G155))</f>
      </c>
    </row>
    <row r="156" spans="1:16" x14ac:dyDescent="0.25">
      <c r="A156" s="9"/>
      <c r="B156" s="9"/>
      <c r="C156" s="11"/>
      <c r="D156" s="12"/>
      <c r="E156" s="9"/>
      <c r="F156" s="12"/>
      <c r="G156" s="11"/>
      <c r="H156" s="12"/>
      <c r="I156" s="12"/>
      <c r="J156" s="13">
        <f>IF(OR(G156="",H156=""),"",ROUND(N(H156)*IFERROR(INDEX(Settings!$B$2:$B$11,MATCH(E156,Settings!$A$2:$A$11,0)),0),2))</f>
      </c>
      <c r="K156" s="13">
        <f>IF(G156="","",N(H156)-N(D156)-N(J156)-N(I156))</f>
      </c>
      <c r="L156" s="14">
        <f>IF(OR(G156="",N(H156)=0),"",K156/H156)</f>
      </c>
      <c r="M156" s="15">
        <f>IF(OR(G156="",C156=""),"",G156-C156)</f>
      </c>
      <c r="N156" s="15">
        <f>IF(A156="","",IF(G156="","IN STOCK","SOLD"))</f>
      </c>
      <c r="O156" s="15">
        <f>IF(G156="","",MONTH(G156))</f>
      </c>
      <c r="P156" s="15">
        <f>IF(G156="","",YEAR(G156))</f>
      </c>
    </row>
    <row r="157" spans="1:16" x14ac:dyDescent="0.25">
      <c r="A157" s="9"/>
      <c r="B157" s="9"/>
      <c r="C157" s="11"/>
      <c r="D157" s="12"/>
      <c r="E157" s="9"/>
      <c r="F157" s="12"/>
      <c r="G157" s="11"/>
      <c r="H157" s="12"/>
      <c r="I157" s="12"/>
      <c r="J157" s="13">
        <f>IF(OR(G157="",H157=""),"",ROUND(N(H157)*IFERROR(INDEX(Settings!$B$2:$B$11,MATCH(E157,Settings!$A$2:$A$11,0)),0),2))</f>
      </c>
      <c r="K157" s="13">
        <f>IF(G157="","",N(H157)-N(D157)-N(J157)-N(I157))</f>
      </c>
      <c r="L157" s="14">
        <f>IF(OR(G157="",N(H157)=0),"",K157/H157)</f>
      </c>
      <c r="M157" s="15">
        <f>IF(OR(G157="",C157=""),"",G157-C157)</f>
      </c>
      <c r="N157" s="15">
        <f>IF(A157="","",IF(G157="","IN STOCK","SOLD"))</f>
      </c>
      <c r="O157" s="15">
        <f>IF(G157="","",MONTH(G157))</f>
      </c>
      <c r="P157" s="15">
        <f>IF(G157="","",YEAR(G157))</f>
      </c>
    </row>
    <row r="158" spans="1:16" x14ac:dyDescent="0.25">
      <c r="A158" s="9"/>
      <c r="B158" s="9"/>
      <c r="C158" s="11"/>
      <c r="D158" s="12"/>
      <c r="E158" s="9"/>
      <c r="F158" s="12"/>
      <c r="G158" s="11"/>
      <c r="H158" s="12"/>
      <c r="I158" s="12"/>
      <c r="J158" s="13">
        <f>IF(OR(G158="",H158=""),"",ROUND(N(H158)*IFERROR(INDEX(Settings!$B$2:$B$11,MATCH(E158,Settings!$A$2:$A$11,0)),0),2))</f>
      </c>
      <c r="K158" s="13">
        <f>IF(G158="","",N(H158)-N(D158)-N(J158)-N(I158))</f>
      </c>
      <c r="L158" s="14">
        <f>IF(OR(G158="",N(H158)=0),"",K158/H158)</f>
      </c>
      <c r="M158" s="15">
        <f>IF(OR(G158="",C158=""),"",G158-C158)</f>
      </c>
      <c r="N158" s="15">
        <f>IF(A158="","",IF(G158="","IN STOCK","SOLD"))</f>
      </c>
      <c r="O158" s="15">
        <f>IF(G158="","",MONTH(G158))</f>
      </c>
      <c r="P158" s="15">
        <f>IF(G158="","",YEAR(G158))</f>
      </c>
    </row>
    <row r="159" spans="1:16" x14ac:dyDescent="0.25">
      <c r="A159" s="9"/>
      <c r="B159" s="9"/>
      <c r="C159" s="11"/>
      <c r="D159" s="12"/>
      <c r="E159" s="9"/>
      <c r="F159" s="12"/>
      <c r="G159" s="11"/>
      <c r="H159" s="12"/>
      <c r="I159" s="12"/>
      <c r="J159" s="13">
        <f>IF(OR(G159="",H159=""),"",ROUND(N(H159)*IFERROR(INDEX(Settings!$B$2:$B$11,MATCH(E159,Settings!$A$2:$A$11,0)),0),2))</f>
      </c>
      <c r="K159" s="13">
        <f>IF(G159="","",N(H159)-N(D159)-N(J159)-N(I159))</f>
      </c>
      <c r="L159" s="14">
        <f>IF(OR(G159="",N(H159)=0),"",K159/H159)</f>
      </c>
      <c r="M159" s="15">
        <f>IF(OR(G159="",C159=""),"",G159-C159)</f>
      </c>
      <c r="N159" s="15">
        <f>IF(A159="","",IF(G159="","IN STOCK","SOLD"))</f>
      </c>
      <c r="O159" s="15">
        <f>IF(G159="","",MONTH(G159))</f>
      </c>
      <c r="P159" s="15">
        <f>IF(G159="","",YEAR(G159))</f>
      </c>
    </row>
    <row r="160" spans="1:16" x14ac:dyDescent="0.25">
      <c r="A160" s="9"/>
      <c r="B160" s="9"/>
      <c r="C160" s="11"/>
      <c r="D160" s="12"/>
      <c r="E160" s="9"/>
      <c r="F160" s="12"/>
      <c r="G160" s="11"/>
      <c r="H160" s="12"/>
      <c r="I160" s="12"/>
      <c r="J160" s="13">
        <f>IF(OR(G160="",H160=""),"",ROUND(N(H160)*IFERROR(INDEX(Settings!$B$2:$B$11,MATCH(E160,Settings!$A$2:$A$11,0)),0),2))</f>
      </c>
      <c r="K160" s="13">
        <f>IF(G160="","",N(H160)-N(D160)-N(J160)-N(I160))</f>
      </c>
      <c r="L160" s="14">
        <f>IF(OR(G160="",N(H160)=0),"",K160/H160)</f>
      </c>
      <c r="M160" s="15">
        <f>IF(OR(G160="",C160=""),"",G160-C160)</f>
      </c>
      <c r="N160" s="15">
        <f>IF(A160="","",IF(G160="","IN STOCK","SOLD"))</f>
      </c>
      <c r="O160" s="15">
        <f>IF(G160="","",MONTH(G160))</f>
      </c>
      <c r="P160" s="15">
        <f>IF(G160="","",YEAR(G160))</f>
      </c>
    </row>
    <row r="161" spans="1:16" x14ac:dyDescent="0.25">
      <c r="A161" s="9"/>
      <c r="B161" s="9"/>
      <c r="C161" s="11"/>
      <c r="D161" s="12"/>
      <c r="E161" s="9"/>
      <c r="F161" s="12"/>
      <c r="G161" s="11"/>
      <c r="H161" s="12"/>
      <c r="I161" s="12"/>
      <c r="J161" s="13">
        <f>IF(OR(G161="",H161=""),"",ROUND(N(H161)*IFERROR(INDEX(Settings!$B$2:$B$11,MATCH(E161,Settings!$A$2:$A$11,0)),0),2))</f>
      </c>
      <c r="K161" s="13">
        <f>IF(G161="","",N(H161)-N(D161)-N(J161)-N(I161))</f>
      </c>
      <c r="L161" s="14">
        <f>IF(OR(G161="",N(H161)=0),"",K161/H161)</f>
      </c>
      <c r="M161" s="15">
        <f>IF(OR(G161="",C161=""),"",G161-C161)</f>
      </c>
      <c r="N161" s="15">
        <f>IF(A161="","",IF(G161="","IN STOCK","SOLD"))</f>
      </c>
      <c r="O161" s="15">
        <f>IF(G161="","",MONTH(G161))</f>
      </c>
      <c r="P161" s="15">
        <f>IF(G161="","",YEAR(G161))</f>
      </c>
    </row>
    <row r="162" spans="1:16" x14ac:dyDescent="0.25">
      <c r="A162" s="9"/>
      <c r="B162" s="9"/>
      <c r="C162" s="11"/>
      <c r="D162" s="12"/>
      <c r="E162" s="9"/>
      <c r="F162" s="12"/>
      <c r="G162" s="11"/>
      <c r="H162" s="12"/>
      <c r="I162" s="12"/>
      <c r="J162" s="13">
        <f>IF(OR(G162="",H162=""),"",ROUND(N(H162)*IFERROR(INDEX(Settings!$B$2:$B$11,MATCH(E162,Settings!$A$2:$A$11,0)),0),2))</f>
      </c>
      <c r="K162" s="13">
        <f>IF(G162="","",N(H162)-N(D162)-N(J162)-N(I162))</f>
      </c>
      <c r="L162" s="14">
        <f>IF(OR(G162="",N(H162)=0),"",K162/H162)</f>
      </c>
      <c r="M162" s="15">
        <f>IF(OR(G162="",C162=""),"",G162-C162)</f>
      </c>
      <c r="N162" s="15">
        <f>IF(A162="","",IF(G162="","IN STOCK","SOLD"))</f>
      </c>
      <c r="O162" s="15">
        <f>IF(G162="","",MONTH(G162))</f>
      </c>
      <c r="P162" s="15">
        <f>IF(G162="","",YEAR(G162))</f>
      </c>
    </row>
    <row r="163" spans="1:16" x14ac:dyDescent="0.25">
      <c r="A163" s="9"/>
      <c r="B163" s="9"/>
      <c r="C163" s="11"/>
      <c r="D163" s="12"/>
      <c r="E163" s="9"/>
      <c r="F163" s="12"/>
      <c r="G163" s="11"/>
      <c r="H163" s="12"/>
      <c r="I163" s="12"/>
      <c r="J163" s="13">
        <f>IF(OR(G163="",H163=""),"",ROUND(N(H163)*IFERROR(INDEX(Settings!$B$2:$B$11,MATCH(E163,Settings!$A$2:$A$11,0)),0),2))</f>
      </c>
      <c r="K163" s="13">
        <f>IF(G163="","",N(H163)-N(D163)-N(J163)-N(I163))</f>
      </c>
      <c r="L163" s="14">
        <f>IF(OR(G163="",N(H163)=0),"",K163/H163)</f>
      </c>
      <c r="M163" s="15">
        <f>IF(OR(G163="",C163=""),"",G163-C163)</f>
      </c>
      <c r="N163" s="15">
        <f>IF(A163="","",IF(G163="","IN STOCK","SOLD"))</f>
      </c>
      <c r="O163" s="15">
        <f>IF(G163="","",MONTH(G163))</f>
      </c>
      <c r="P163" s="15">
        <f>IF(G163="","",YEAR(G163))</f>
      </c>
    </row>
    <row r="164" spans="1:16" x14ac:dyDescent="0.25">
      <c r="A164" s="9"/>
      <c r="B164" s="9"/>
      <c r="C164" s="11"/>
      <c r="D164" s="12"/>
      <c r="E164" s="9"/>
      <c r="F164" s="12"/>
      <c r="G164" s="11"/>
      <c r="H164" s="12"/>
      <c r="I164" s="12"/>
      <c r="J164" s="13">
        <f>IF(OR(G164="",H164=""),"",ROUND(N(H164)*IFERROR(INDEX(Settings!$B$2:$B$11,MATCH(E164,Settings!$A$2:$A$11,0)),0),2))</f>
      </c>
      <c r="K164" s="13">
        <f>IF(G164="","",N(H164)-N(D164)-N(J164)-N(I164))</f>
      </c>
      <c r="L164" s="14">
        <f>IF(OR(G164="",N(H164)=0),"",K164/H164)</f>
      </c>
      <c r="M164" s="15">
        <f>IF(OR(G164="",C164=""),"",G164-C164)</f>
      </c>
      <c r="N164" s="15">
        <f>IF(A164="","",IF(G164="","IN STOCK","SOLD"))</f>
      </c>
      <c r="O164" s="15">
        <f>IF(G164="","",MONTH(G164))</f>
      </c>
      <c r="P164" s="15">
        <f>IF(G164="","",YEAR(G164))</f>
      </c>
    </row>
    <row r="165" spans="1:16" x14ac:dyDescent="0.25">
      <c r="A165" s="9"/>
      <c r="B165" s="9"/>
      <c r="C165" s="11"/>
      <c r="D165" s="12"/>
      <c r="E165" s="9"/>
      <c r="F165" s="12"/>
      <c r="G165" s="11"/>
      <c r="H165" s="12"/>
      <c r="I165" s="12"/>
      <c r="J165" s="13">
        <f>IF(OR(G165="",H165=""),"",ROUND(N(H165)*IFERROR(INDEX(Settings!$B$2:$B$11,MATCH(E165,Settings!$A$2:$A$11,0)),0),2))</f>
      </c>
      <c r="K165" s="13">
        <f>IF(G165="","",N(H165)-N(D165)-N(J165)-N(I165))</f>
      </c>
      <c r="L165" s="14">
        <f>IF(OR(G165="",N(H165)=0),"",K165/H165)</f>
      </c>
      <c r="M165" s="15">
        <f>IF(OR(G165="",C165=""),"",G165-C165)</f>
      </c>
      <c r="N165" s="15">
        <f>IF(A165="","",IF(G165="","IN STOCK","SOLD"))</f>
      </c>
      <c r="O165" s="15">
        <f>IF(G165="","",MONTH(G165))</f>
      </c>
      <c r="P165" s="15">
        <f>IF(G165="","",YEAR(G165))</f>
      </c>
    </row>
    <row r="166" spans="1:16" x14ac:dyDescent="0.25">
      <c r="A166" s="9"/>
      <c r="B166" s="9"/>
      <c r="C166" s="11"/>
      <c r="D166" s="12"/>
      <c r="E166" s="9"/>
      <c r="F166" s="12"/>
      <c r="G166" s="11"/>
      <c r="H166" s="12"/>
      <c r="I166" s="12"/>
      <c r="J166" s="13">
        <f>IF(OR(G166="",H166=""),"",ROUND(N(H166)*IFERROR(INDEX(Settings!$B$2:$B$11,MATCH(E166,Settings!$A$2:$A$11,0)),0),2))</f>
      </c>
      <c r="K166" s="13">
        <f>IF(G166="","",N(H166)-N(D166)-N(J166)-N(I166))</f>
      </c>
      <c r="L166" s="14">
        <f>IF(OR(G166="",N(H166)=0),"",K166/H166)</f>
      </c>
      <c r="M166" s="15">
        <f>IF(OR(G166="",C166=""),"",G166-C166)</f>
      </c>
      <c r="N166" s="15">
        <f>IF(A166="","",IF(G166="","IN STOCK","SOLD"))</f>
      </c>
      <c r="O166" s="15">
        <f>IF(G166="","",MONTH(G166))</f>
      </c>
      <c r="P166" s="15">
        <f>IF(G166="","",YEAR(G166))</f>
      </c>
    </row>
    <row r="167" spans="1:16" x14ac:dyDescent="0.25">
      <c r="A167" s="9"/>
      <c r="B167" s="9"/>
      <c r="C167" s="11"/>
      <c r="D167" s="12"/>
      <c r="E167" s="9"/>
      <c r="F167" s="12"/>
      <c r="G167" s="11"/>
      <c r="H167" s="12"/>
      <c r="I167" s="12"/>
      <c r="J167" s="13">
        <f>IF(OR(G167="",H167=""),"",ROUND(N(H167)*IFERROR(INDEX(Settings!$B$2:$B$11,MATCH(E167,Settings!$A$2:$A$11,0)),0),2))</f>
      </c>
      <c r="K167" s="13">
        <f>IF(G167="","",N(H167)-N(D167)-N(J167)-N(I167))</f>
      </c>
      <c r="L167" s="14">
        <f>IF(OR(G167="",N(H167)=0),"",K167/H167)</f>
      </c>
      <c r="M167" s="15">
        <f>IF(OR(G167="",C167=""),"",G167-C167)</f>
      </c>
      <c r="N167" s="15">
        <f>IF(A167="","",IF(G167="","IN STOCK","SOLD"))</f>
      </c>
      <c r="O167" s="15">
        <f>IF(G167="","",MONTH(G167))</f>
      </c>
      <c r="P167" s="15">
        <f>IF(G167="","",YEAR(G167))</f>
      </c>
    </row>
    <row r="168" spans="1:16" x14ac:dyDescent="0.25">
      <c r="A168" s="9"/>
      <c r="B168" s="9"/>
      <c r="C168" s="11"/>
      <c r="D168" s="12"/>
      <c r="E168" s="9"/>
      <c r="F168" s="12"/>
      <c r="G168" s="11"/>
      <c r="H168" s="12"/>
      <c r="I168" s="12"/>
      <c r="J168" s="13">
        <f>IF(OR(G168="",H168=""),"",ROUND(N(H168)*IFERROR(INDEX(Settings!$B$2:$B$11,MATCH(E168,Settings!$A$2:$A$11,0)),0),2))</f>
      </c>
      <c r="K168" s="13">
        <f>IF(G168="","",N(H168)-N(D168)-N(J168)-N(I168))</f>
      </c>
      <c r="L168" s="14">
        <f>IF(OR(G168="",N(H168)=0),"",K168/H168)</f>
      </c>
      <c r="M168" s="15">
        <f>IF(OR(G168="",C168=""),"",G168-C168)</f>
      </c>
      <c r="N168" s="15">
        <f>IF(A168="","",IF(G168="","IN STOCK","SOLD"))</f>
      </c>
      <c r="O168" s="15">
        <f>IF(G168="","",MONTH(G168))</f>
      </c>
      <c r="P168" s="15">
        <f>IF(G168="","",YEAR(G168))</f>
      </c>
    </row>
    <row r="169" spans="1:16" x14ac:dyDescent="0.25">
      <c r="A169" s="9"/>
      <c r="B169" s="9"/>
      <c r="C169" s="11"/>
      <c r="D169" s="12"/>
      <c r="E169" s="9"/>
      <c r="F169" s="12"/>
      <c r="G169" s="11"/>
      <c r="H169" s="12"/>
      <c r="I169" s="12"/>
      <c r="J169" s="13">
        <f>IF(OR(G169="",H169=""),"",ROUND(N(H169)*IFERROR(INDEX(Settings!$B$2:$B$11,MATCH(E169,Settings!$A$2:$A$11,0)),0),2))</f>
      </c>
      <c r="K169" s="13">
        <f>IF(G169="","",N(H169)-N(D169)-N(J169)-N(I169))</f>
      </c>
      <c r="L169" s="14">
        <f>IF(OR(G169="",N(H169)=0),"",K169/H169)</f>
      </c>
      <c r="M169" s="15">
        <f>IF(OR(G169="",C169=""),"",G169-C169)</f>
      </c>
      <c r="N169" s="15">
        <f>IF(A169="","",IF(G169="","IN STOCK","SOLD"))</f>
      </c>
      <c r="O169" s="15">
        <f>IF(G169="","",MONTH(G169))</f>
      </c>
      <c r="P169" s="15">
        <f>IF(G169="","",YEAR(G169))</f>
      </c>
    </row>
    <row r="170" spans="1:16" x14ac:dyDescent="0.25">
      <c r="A170" s="9"/>
      <c r="B170" s="9"/>
      <c r="C170" s="11"/>
      <c r="D170" s="12"/>
      <c r="E170" s="9"/>
      <c r="F170" s="12"/>
      <c r="G170" s="11"/>
      <c r="H170" s="12"/>
      <c r="I170" s="12"/>
      <c r="J170" s="13">
        <f>IF(OR(G170="",H170=""),"",ROUND(N(H170)*IFERROR(INDEX(Settings!$B$2:$B$11,MATCH(E170,Settings!$A$2:$A$11,0)),0),2))</f>
      </c>
      <c r="K170" s="13">
        <f>IF(G170="","",N(H170)-N(D170)-N(J170)-N(I170))</f>
      </c>
      <c r="L170" s="14">
        <f>IF(OR(G170="",N(H170)=0),"",K170/H170)</f>
      </c>
      <c r="M170" s="15">
        <f>IF(OR(G170="",C170=""),"",G170-C170)</f>
      </c>
      <c r="N170" s="15">
        <f>IF(A170="","",IF(G170="","IN STOCK","SOLD"))</f>
      </c>
      <c r="O170" s="15">
        <f>IF(G170="","",MONTH(G170))</f>
      </c>
      <c r="P170" s="15">
        <f>IF(G170="","",YEAR(G170))</f>
      </c>
    </row>
    <row r="171" spans="1:16" x14ac:dyDescent="0.25">
      <c r="A171" s="9"/>
      <c r="B171" s="9"/>
      <c r="C171" s="11"/>
      <c r="D171" s="12"/>
      <c r="E171" s="9"/>
      <c r="F171" s="12"/>
      <c r="G171" s="11"/>
      <c r="H171" s="12"/>
      <c r="I171" s="12"/>
      <c r="J171" s="13">
        <f>IF(OR(G171="",H171=""),"",ROUND(N(H171)*IFERROR(INDEX(Settings!$B$2:$B$11,MATCH(E171,Settings!$A$2:$A$11,0)),0),2))</f>
      </c>
      <c r="K171" s="13">
        <f>IF(G171="","",N(H171)-N(D171)-N(J171)-N(I171))</f>
      </c>
      <c r="L171" s="14">
        <f>IF(OR(G171="",N(H171)=0),"",K171/H171)</f>
      </c>
      <c r="M171" s="15">
        <f>IF(OR(G171="",C171=""),"",G171-C171)</f>
      </c>
      <c r="N171" s="15">
        <f>IF(A171="","",IF(G171="","IN STOCK","SOLD"))</f>
      </c>
      <c r="O171" s="15">
        <f>IF(G171="","",MONTH(G171))</f>
      </c>
      <c r="P171" s="15">
        <f>IF(G171="","",YEAR(G171))</f>
      </c>
    </row>
    <row r="172" spans="1:16" x14ac:dyDescent="0.25">
      <c r="A172" s="9"/>
      <c r="B172" s="9"/>
      <c r="C172" s="11"/>
      <c r="D172" s="12"/>
      <c r="E172" s="9"/>
      <c r="F172" s="12"/>
      <c r="G172" s="11"/>
      <c r="H172" s="12"/>
      <c r="I172" s="12"/>
      <c r="J172" s="13">
        <f>IF(OR(G172="",H172=""),"",ROUND(N(H172)*IFERROR(INDEX(Settings!$B$2:$B$11,MATCH(E172,Settings!$A$2:$A$11,0)),0),2))</f>
      </c>
      <c r="K172" s="13">
        <f>IF(G172="","",N(H172)-N(D172)-N(J172)-N(I172))</f>
      </c>
      <c r="L172" s="14">
        <f>IF(OR(G172="",N(H172)=0),"",K172/H172)</f>
      </c>
      <c r="M172" s="15">
        <f>IF(OR(G172="",C172=""),"",G172-C172)</f>
      </c>
      <c r="N172" s="15">
        <f>IF(A172="","",IF(G172="","IN STOCK","SOLD"))</f>
      </c>
      <c r="O172" s="15">
        <f>IF(G172="","",MONTH(G172))</f>
      </c>
      <c r="P172" s="15">
        <f>IF(G172="","",YEAR(G172))</f>
      </c>
    </row>
    <row r="173" spans="1:16" x14ac:dyDescent="0.25">
      <c r="A173" s="9"/>
      <c r="B173" s="9"/>
      <c r="C173" s="11"/>
      <c r="D173" s="12"/>
      <c r="E173" s="9"/>
      <c r="F173" s="12"/>
      <c r="G173" s="11"/>
      <c r="H173" s="12"/>
      <c r="I173" s="12"/>
      <c r="J173" s="13">
        <f>IF(OR(G173="",H173=""),"",ROUND(N(H173)*IFERROR(INDEX(Settings!$B$2:$B$11,MATCH(E173,Settings!$A$2:$A$11,0)),0),2))</f>
      </c>
      <c r="K173" s="13">
        <f>IF(G173="","",N(H173)-N(D173)-N(J173)-N(I173))</f>
      </c>
      <c r="L173" s="14">
        <f>IF(OR(G173="",N(H173)=0),"",K173/H173)</f>
      </c>
      <c r="M173" s="15">
        <f>IF(OR(G173="",C173=""),"",G173-C173)</f>
      </c>
      <c r="N173" s="15">
        <f>IF(A173="","",IF(G173="","IN STOCK","SOLD"))</f>
      </c>
      <c r="O173" s="15">
        <f>IF(G173="","",MONTH(G173))</f>
      </c>
      <c r="P173" s="15">
        <f>IF(G173="","",YEAR(G173))</f>
      </c>
    </row>
    <row r="174" spans="1:16" x14ac:dyDescent="0.25">
      <c r="A174" s="9"/>
      <c r="B174" s="9"/>
      <c r="C174" s="11"/>
      <c r="D174" s="12"/>
      <c r="E174" s="9"/>
      <c r="F174" s="12"/>
      <c r="G174" s="11"/>
      <c r="H174" s="12"/>
      <c r="I174" s="12"/>
      <c r="J174" s="13">
        <f>IF(OR(G174="",H174=""),"",ROUND(N(H174)*IFERROR(INDEX(Settings!$B$2:$B$11,MATCH(E174,Settings!$A$2:$A$11,0)),0),2))</f>
      </c>
      <c r="K174" s="13">
        <f>IF(G174="","",N(H174)-N(D174)-N(J174)-N(I174))</f>
      </c>
      <c r="L174" s="14">
        <f>IF(OR(G174="",N(H174)=0),"",K174/H174)</f>
      </c>
      <c r="M174" s="15">
        <f>IF(OR(G174="",C174=""),"",G174-C174)</f>
      </c>
      <c r="N174" s="15">
        <f>IF(A174="","",IF(G174="","IN STOCK","SOLD"))</f>
      </c>
      <c r="O174" s="15">
        <f>IF(G174="","",MONTH(G174))</f>
      </c>
      <c r="P174" s="15">
        <f>IF(G174="","",YEAR(G174))</f>
      </c>
    </row>
    <row r="175" spans="1:16" x14ac:dyDescent="0.25">
      <c r="A175" s="9"/>
      <c r="B175" s="9"/>
      <c r="C175" s="11"/>
      <c r="D175" s="12"/>
      <c r="E175" s="9"/>
      <c r="F175" s="12"/>
      <c r="G175" s="11"/>
      <c r="H175" s="12"/>
      <c r="I175" s="12"/>
      <c r="J175" s="13">
        <f>IF(OR(G175="",H175=""),"",ROUND(N(H175)*IFERROR(INDEX(Settings!$B$2:$B$11,MATCH(E175,Settings!$A$2:$A$11,0)),0),2))</f>
      </c>
      <c r="K175" s="13">
        <f>IF(G175="","",N(H175)-N(D175)-N(J175)-N(I175))</f>
      </c>
      <c r="L175" s="14">
        <f>IF(OR(G175="",N(H175)=0),"",K175/H175)</f>
      </c>
      <c r="M175" s="15">
        <f>IF(OR(G175="",C175=""),"",G175-C175)</f>
      </c>
      <c r="N175" s="15">
        <f>IF(A175="","",IF(G175="","IN STOCK","SOLD"))</f>
      </c>
      <c r="O175" s="15">
        <f>IF(G175="","",MONTH(G175))</f>
      </c>
      <c r="P175" s="15">
        <f>IF(G175="","",YEAR(G175))</f>
      </c>
    </row>
    <row r="176" spans="1:16" x14ac:dyDescent="0.25">
      <c r="A176" s="9"/>
      <c r="B176" s="9"/>
      <c r="C176" s="11"/>
      <c r="D176" s="12"/>
      <c r="E176" s="9"/>
      <c r="F176" s="12"/>
      <c r="G176" s="11"/>
      <c r="H176" s="12"/>
      <c r="I176" s="12"/>
      <c r="J176" s="13">
        <f>IF(OR(G176="",H176=""),"",ROUND(N(H176)*IFERROR(INDEX(Settings!$B$2:$B$11,MATCH(E176,Settings!$A$2:$A$11,0)),0),2))</f>
      </c>
      <c r="K176" s="13">
        <f>IF(G176="","",N(H176)-N(D176)-N(J176)-N(I176))</f>
      </c>
      <c r="L176" s="14">
        <f>IF(OR(G176="",N(H176)=0),"",K176/H176)</f>
      </c>
      <c r="M176" s="15">
        <f>IF(OR(G176="",C176=""),"",G176-C176)</f>
      </c>
      <c r="N176" s="15">
        <f>IF(A176="","",IF(G176="","IN STOCK","SOLD"))</f>
      </c>
      <c r="O176" s="15">
        <f>IF(G176="","",MONTH(G176))</f>
      </c>
      <c r="P176" s="15">
        <f>IF(G176="","",YEAR(G176))</f>
      </c>
    </row>
    <row r="177" spans="1:16" x14ac:dyDescent="0.25">
      <c r="A177" s="9"/>
      <c r="B177" s="9"/>
      <c r="C177" s="11"/>
      <c r="D177" s="12"/>
      <c r="E177" s="9"/>
      <c r="F177" s="12"/>
      <c r="G177" s="11"/>
      <c r="H177" s="12"/>
      <c r="I177" s="12"/>
      <c r="J177" s="13">
        <f>IF(OR(G177="",H177=""),"",ROUND(N(H177)*IFERROR(INDEX(Settings!$B$2:$B$11,MATCH(E177,Settings!$A$2:$A$11,0)),0),2))</f>
      </c>
      <c r="K177" s="13">
        <f>IF(G177="","",N(H177)-N(D177)-N(J177)-N(I177))</f>
      </c>
      <c r="L177" s="14">
        <f>IF(OR(G177="",N(H177)=0),"",K177/H177)</f>
      </c>
      <c r="M177" s="15">
        <f>IF(OR(G177="",C177=""),"",G177-C177)</f>
      </c>
      <c r="N177" s="15">
        <f>IF(A177="","",IF(G177="","IN STOCK","SOLD"))</f>
      </c>
      <c r="O177" s="15">
        <f>IF(G177="","",MONTH(G177))</f>
      </c>
      <c r="P177" s="15">
        <f>IF(G177="","",YEAR(G177))</f>
      </c>
    </row>
    <row r="178" spans="1:16" x14ac:dyDescent="0.25">
      <c r="A178" s="9"/>
      <c r="B178" s="9"/>
      <c r="C178" s="11"/>
      <c r="D178" s="12"/>
      <c r="E178" s="9"/>
      <c r="F178" s="12"/>
      <c r="G178" s="11"/>
      <c r="H178" s="12"/>
      <c r="I178" s="12"/>
      <c r="J178" s="13">
        <f>IF(OR(G178="",H178=""),"",ROUND(N(H178)*IFERROR(INDEX(Settings!$B$2:$B$11,MATCH(E178,Settings!$A$2:$A$11,0)),0),2))</f>
      </c>
      <c r="K178" s="13">
        <f>IF(G178="","",N(H178)-N(D178)-N(J178)-N(I178))</f>
      </c>
      <c r="L178" s="14">
        <f>IF(OR(G178="",N(H178)=0),"",K178/H178)</f>
      </c>
      <c r="M178" s="15">
        <f>IF(OR(G178="",C178=""),"",G178-C178)</f>
      </c>
      <c r="N178" s="15">
        <f>IF(A178="","",IF(G178="","IN STOCK","SOLD"))</f>
      </c>
      <c r="O178" s="15">
        <f>IF(G178="","",MONTH(G178))</f>
      </c>
      <c r="P178" s="15">
        <f>IF(G178="","",YEAR(G178))</f>
      </c>
    </row>
    <row r="179" spans="1:16" x14ac:dyDescent="0.25">
      <c r="A179" s="9"/>
      <c r="B179" s="9"/>
      <c r="C179" s="11"/>
      <c r="D179" s="12"/>
      <c r="E179" s="9"/>
      <c r="F179" s="12"/>
      <c r="G179" s="11"/>
      <c r="H179" s="12"/>
      <c r="I179" s="12"/>
      <c r="J179" s="13">
        <f>IF(OR(G179="",H179=""),"",ROUND(N(H179)*IFERROR(INDEX(Settings!$B$2:$B$11,MATCH(E179,Settings!$A$2:$A$11,0)),0),2))</f>
      </c>
      <c r="K179" s="13">
        <f>IF(G179="","",N(H179)-N(D179)-N(J179)-N(I179))</f>
      </c>
      <c r="L179" s="14">
        <f>IF(OR(G179="",N(H179)=0),"",K179/H179)</f>
      </c>
      <c r="M179" s="15">
        <f>IF(OR(G179="",C179=""),"",G179-C179)</f>
      </c>
      <c r="N179" s="15">
        <f>IF(A179="","",IF(G179="","IN STOCK","SOLD"))</f>
      </c>
      <c r="O179" s="15">
        <f>IF(G179="","",MONTH(G179))</f>
      </c>
      <c r="P179" s="15">
        <f>IF(G179="","",YEAR(G179))</f>
      </c>
    </row>
    <row r="180" spans="1:16" x14ac:dyDescent="0.25">
      <c r="A180" s="9"/>
      <c r="B180" s="9"/>
      <c r="C180" s="11"/>
      <c r="D180" s="12"/>
      <c r="E180" s="9"/>
      <c r="F180" s="12"/>
      <c r="G180" s="11"/>
      <c r="H180" s="12"/>
      <c r="I180" s="12"/>
      <c r="J180" s="13">
        <f>IF(OR(G180="",H180=""),"",ROUND(N(H180)*IFERROR(INDEX(Settings!$B$2:$B$11,MATCH(E180,Settings!$A$2:$A$11,0)),0),2))</f>
      </c>
      <c r="K180" s="13">
        <f>IF(G180="","",N(H180)-N(D180)-N(J180)-N(I180))</f>
      </c>
      <c r="L180" s="14">
        <f>IF(OR(G180="",N(H180)=0),"",K180/H180)</f>
      </c>
      <c r="M180" s="15">
        <f>IF(OR(G180="",C180=""),"",G180-C180)</f>
      </c>
      <c r="N180" s="15">
        <f>IF(A180="","",IF(G180="","IN STOCK","SOLD"))</f>
      </c>
      <c r="O180" s="15">
        <f>IF(G180="","",MONTH(G180))</f>
      </c>
      <c r="P180" s="15">
        <f>IF(G180="","",YEAR(G180))</f>
      </c>
    </row>
    <row r="181" spans="1:16" x14ac:dyDescent="0.25">
      <c r="A181" s="9"/>
      <c r="B181" s="9"/>
      <c r="C181" s="11"/>
      <c r="D181" s="12"/>
      <c r="E181" s="9"/>
      <c r="F181" s="12"/>
      <c r="G181" s="11"/>
      <c r="H181" s="12"/>
      <c r="I181" s="12"/>
      <c r="J181" s="13">
        <f>IF(OR(G181="",H181=""),"",ROUND(N(H181)*IFERROR(INDEX(Settings!$B$2:$B$11,MATCH(E181,Settings!$A$2:$A$11,0)),0),2))</f>
      </c>
      <c r="K181" s="13">
        <f>IF(G181="","",N(H181)-N(D181)-N(J181)-N(I181))</f>
      </c>
      <c r="L181" s="14">
        <f>IF(OR(G181="",N(H181)=0),"",K181/H181)</f>
      </c>
      <c r="M181" s="15">
        <f>IF(OR(G181="",C181=""),"",G181-C181)</f>
      </c>
      <c r="N181" s="15">
        <f>IF(A181="","",IF(G181="","IN STOCK","SOLD"))</f>
      </c>
      <c r="O181" s="15">
        <f>IF(G181="","",MONTH(G181))</f>
      </c>
      <c r="P181" s="15">
        <f>IF(G181="","",YEAR(G181))</f>
      </c>
    </row>
    <row r="182" spans="1:16" x14ac:dyDescent="0.25">
      <c r="A182" s="9"/>
      <c r="B182" s="9"/>
      <c r="C182" s="11"/>
      <c r="D182" s="12"/>
      <c r="E182" s="9"/>
      <c r="F182" s="12"/>
      <c r="G182" s="11"/>
      <c r="H182" s="12"/>
      <c r="I182" s="12"/>
      <c r="J182" s="13">
        <f>IF(OR(G182="",H182=""),"",ROUND(N(H182)*IFERROR(INDEX(Settings!$B$2:$B$11,MATCH(E182,Settings!$A$2:$A$11,0)),0),2))</f>
      </c>
      <c r="K182" s="13">
        <f>IF(G182="","",N(H182)-N(D182)-N(J182)-N(I182))</f>
      </c>
      <c r="L182" s="14">
        <f>IF(OR(G182="",N(H182)=0),"",K182/H182)</f>
      </c>
      <c r="M182" s="15">
        <f>IF(OR(G182="",C182=""),"",G182-C182)</f>
      </c>
      <c r="N182" s="15">
        <f>IF(A182="","",IF(G182="","IN STOCK","SOLD"))</f>
      </c>
      <c r="O182" s="15">
        <f>IF(G182="","",MONTH(G182))</f>
      </c>
      <c r="P182" s="15">
        <f>IF(G182="","",YEAR(G182))</f>
      </c>
    </row>
    <row r="183" spans="1:16" x14ac:dyDescent="0.25">
      <c r="A183" s="9"/>
      <c r="B183" s="9"/>
      <c r="C183" s="11"/>
      <c r="D183" s="12"/>
      <c r="E183" s="9"/>
      <c r="F183" s="12"/>
      <c r="G183" s="11"/>
      <c r="H183" s="12"/>
      <c r="I183" s="12"/>
      <c r="J183" s="13">
        <f>IF(OR(G183="",H183=""),"",ROUND(N(H183)*IFERROR(INDEX(Settings!$B$2:$B$11,MATCH(E183,Settings!$A$2:$A$11,0)),0),2))</f>
      </c>
      <c r="K183" s="13">
        <f>IF(G183="","",N(H183)-N(D183)-N(J183)-N(I183))</f>
      </c>
      <c r="L183" s="14">
        <f>IF(OR(G183="",N(H183)=0),"",K183/H183)</f>
      </c>
      <c r="M183" s="15">
        <f>IF(OR(G183="",C183=""),"",G183-C183)</f>
      </c>
      <c r="N183" s="15">
        <f>IF(A183="","",IF(G183="","IN STOCK","SOLD"))</f>
      </c>
      <c r="O183" s="15">
        <f>IF(G183="","",MONTH(G183))</f>
      </c>
      <c r="P183" s="15">
        <f>IF(G183="","",YEAR(G183))</f>
      </c>
    </row>
    <row r="184" spans="1:16" x14ac:dyDescent="0.25">
      <c r="A184" s="9"/>
      <c r="B184" s="9"/>
      <c r="C184" s="11"/>
      <c r="D184" s="12"/>
      <c r="E184" s="9"/>
      <c r="F184" s="12"/>
      <c r="G184" s="11"/>
      <c r="H184" s="12"/>
      <c r="I184" s="12"/>
      <c r="J184" s="13">
        <f>IF(OR(G184="",H184=""),"",ROUND(N(H184)*IFERROR(INDEX(Settings!$B$2:$B$11,MATCH(E184,Settings!$A$2:$A$11,0)),0),2))</f>
      </c>
      <c r="K184" s="13">
        <f>IF(G184="","",N(H184)-N(D184)-N(J184)-N(I184))</f>
      </c>
      <c r="L184" s="14">
        <f>IF(OR(G184="",N(H184)=0),"",K184/H184)</f>
      </c>
      <c r="M184" s="15">
        <f>IF(OR(G184="",C184=""),"",G184-C184)</f>
      </c>
      <c r="N184" s="15">
        <f>IF(A184="","",IF(G184="","IN STOCK","SOLD"))</f>
      </c>
      <c r="O184" s="15">
        <f>IF(G184="","",MONTH(G184))</f>
      </c>
      <c r="P184" s="15">
        <f>IF(G184="","",YEAR(G184))</f>
      </c>
    </row>
    <row r="185" spans="1:16" x14ac:dyDescent="0.25">
      <c r="A185" s="9"/>
      <c r="B185" s="9"/>
      <c r="C185" s="11"/>
      <c r="D185" s="12"/>
      <c r="E185" s="9"/>
      <c r="F185" s="12"/>
      <c r="G185" s="11"/>
      <c r="H185" s="12"/>
      <c r="I185" s="12"/>
      <c r="J185" s="13">
        <f>IF(OR(G185="",H185=""),"",ROUND(N(H185)*IFERROR(INDEX(Settings!$B$2:$B$11,MATCH(E185,Settings!$A$2:$A$11,0)),0),2))</f>
      </c>
      <c r="K185" s="13">
        <f>IF(G185="","",N(H185)-N(D185)-N(J185)-N(I185))</f>
      </c>
      <c r="L185" s="14">
        <f>IF(OR(G185="",N(H185)=0),"",K185/H185)</f>
      </c>
      <c r="M185" s="15">
        <f>IF(OR(G185="",C185=""),"",G185-C185)</f>
      </c>
      <c r="N185" s="15">
        <f>IF(A185="","",IF(G185="","IN STOCK","SOLD"))</f>
      </c>
      <c r="O185" s="15">
        <f>IF(G185="","",MONTH(G185))</f>
      </c>
      <c r="P185" s="15">
        <f>IF(G185="","",YEAR(G185))</f>
      </c>
    </row>
    <row r="186" spans="1:16" x14ac:dyDescent="0.25">
      <c r="A186" s="9"/>
      <c r="B186" s="9"/>
      <c r="C186" s="11"/>
      <c r="D186" s="12"/>
      <c r="E186" s="9"/>
      <c r="F186" s="12"/>
      <c r="G186" s="11"/>
      <c r="H186" s="12"/>
      <c r="I186" s="12"/>
      <c r="J186" s="13">
        <f>IF(OR(G186="",H186=""),"",ROUND(N(H186)*IFERROR(INDEX(Settings!$B$2:$B$11,MATCH(E186,Settings!$A$2:$A$11,0)),0),2))</f>
      </c>
      <c r="K186" s="13">
        <f>IF(G186="","",N(H186)-N(D186)-N(J186)-N(I186))</f>
      </c>
      <c r="L186" s="14">
        <f>IF(OR(G186="",N(H186)=0),"",K186/H186)</f>
      </c>
      <c r="M186" s="15">
        <f>IF(OR(G186="",C186=""),"",G186-C186)</f>
      </c>
      <c r="N186" s="15">
        <f>IF(A186="","",IF(G186="","IN STOCK","SOLD"))</f>
      </c>
      <c r="O186" s="15">
        <f>IF(G186="","",MONTH(G186))</f>
      </c>
      <c r="P186" s="15">
        <f>IF(G186="","",YEAR(G186))</f>
      </c>
    </row>
    <row r="187" spans="1:16" x14ac:dyDescent="0.25">
      <c r="A187" s="9"/>
      <c r="B187" s="9"/>
      <c r="C187" s="11"/>
      <c r="D187" s="12"/>
      <c r="E187" s="9"/>
      <c r="F187" s="12"/>
      <c r="G187" s="11"/>
      <c r="H187" s="12"/>
      <c r="I187" s="12"/>
      <c r="J187" s="13">
        <f>IF(OR(G187="",H187=""),"",ROUND(N(H187)*IFERROR(INDEX(Settings!$B$2:$B$11,MATCH(E187,Settings!$A$2:$A$11,0)),0),2))</f>
      </c>
      <c r="K187" s="13">
        <f>IF(G187="","",N(H187)-N(D187)-N(J187)-N(I187))</f>
      </c>
      <c r="L187" s="14">
        <f>IF(OR(G187="",N(H187)=0),"",K187/H187)</f>
      </c>
      <c r="M187" s="15">
        <f>IF(OR(G187="",C187=""),"",G187-C187)</f>
      </c>
      <c r="N187" s="15">
        <f>IF(A187="","",IF(G187="","IN STOCK","SOLD"))</f>
      </c>
      <c r="O187" s="15">
        <f>IF(G187="","",MONTH(G187))</f>
      </c>
      <c r="P187" s="15">
        <f>IF(G187="","",YEAR(G187))</f>
      </c>
    </row>
    <row r="188" spans="1:16" x14ac:dyDescent="0.25">
      <c r="A188" s="9"/>
      <c r="B188" s="9"/>
      <c r="C188" s="11"/>
      <c r="D188" s="12"/>
      <c r="E188" s="9"/>
      <c r="F188" s="12"/>
      <c r="G188" s="11"/>
      <c r="H188" s="12"/>
      <c r="I188" s="12"/>
      <c r="J188" s="13">
        <f>IF(OR(G188="",H188=""),"",ROUND(N(H188)*IFERROR(INDEX(Settings!$B$2:$B$11,MATCH(E188,Settings!$A$2:$A$11,0)),0),2))</f>
      </c>
      <c r="K188" s="13">
        <f>IF(G188="","",N(H188)-N(D188)-N(J188)-N(I188))</f>
      </c>
      <c r="L188" s="14">
        <f>IF(OR(G188="",N(H188)=0),"",K188/H188)</f>
      </c>
      <c r="M188" s="15">
        <f>IF(OR(G188="",C188=""),"",G188-C188)</f>
      </c>
      <c r="N188" s="15">
        <f>IF(A188="","",IF(G188="","IN STOCK","SOLD"))</f>
      </c>
      <c r="O188" s="15">
        <f>IF(G188="","",MONTH(G188))</f>
      </c>
      <c r="P188" s="15">
        <f>IF(G188="","",YEAR(G188))</f>
      </c>
    </row>
    <row r="189" spans="1:16" x14ac:dyDescent="0.25">
      <c r="A189" s="9"/>
      <c r="B189" s="9"/>
      <c r="C189" s="11"/>
      <c r="D189" s="12"/>
      <c r="E189" s="9"/>
      <c r="F189" s="12"/>
      <c r="G189" s="11"/>
      <c r="H189" s="12"/>
      <c r="I189" s="12"/>
      <c r="J189" s="13">
        <f>IF(OR(G189="",H189=""),"",ROUND(N(H189)*IFERROR(INDEX(Settings!$B$2:$B$11,MATCH(E189,Settings!$A$2:$A$11,0)),0),2))</f>
      </c>
      <c r="K189" s="13">
        <f>IF(G189="","",N(H189)-N(D189)-N(J189)-N(I189))</f>
      </c>
      <c r="L189" s="14">
        <f>IF(OR(G189="",N(H189)=0),"",K189/H189)</f>
      </c>
      <c r="M189" s="15">
        <f>IF(OR(G189="",C189=""),"",G189-C189)</f>
      </c>
      <c r="N189" s="15">
        <f>IF(A189="","",IF(G189="","IN STOCK","SOLD"))</f>
      </c>
      <c r="O189" s="15">
        <f>IF(G189="","",MONTH(G189))</f>
      </c>
      <c r="P189" s="15">
        <f>IF(G189="","",YEAR(G189))</f>
      </c>
    </row>
    <row r="190" spans="1:16" x14ac:dyDescent="0.25">
      <c r="A190" s="9"/>
      <c r="B190" s="9"/>
      <c r="C190" s="11"/>
      <c r="D190" s="12"/>
      <c r="E190" s="9"/>
      <c r="F190" s="12"/>
      <c r="G190" s="11"/>
      <c r="H190" s="12"/>
      <c r="I190" s="12"/>
      <c r="J190" s="13">
        <f>IF(OR(G190="",H190=""),"",ROUND(N(H190)*IFERROR(INDEX(Settings!$B$2:$B$11,MATCH(E190,Settings!$A$2:$A$11,0)),0),2))</f>
      </c>
      <c r="K190" s="13">
        <f>IF(G190="","",N(H190)-N(D190)-N(J190)-N(I190))</f>
      </c>
      <c r="L190" s="14">
        <f>IF(OR(G190="",N(H190)=0),"",K190/H190)</f>
      </c>
      <c r="M190" s="15">
        <f>IF(OR(G190="",C190=""),"",G190-C190)</f>
      </c>
      <c r="N190" s="15">
        <f>IF(A190="","",IF(G190="","IN STOCK","SOLD"))</f>
      </c>
      <c r="O190" s="15">
        <f>IF(G190="","",MONTH(G190))</f>
      </c>
      <c r="P190" s="15">
        <f>IF(G190="","",YEAR(G190))</f>
      </c>
    </row>
    <row r="191" spans="1:16" x14ac:dyDescent="0.25">
      <c r="A191" s="9"/>
      <c r="B191" s="9"/>
      <c r="C191" s="11"/>
      <c r="D191" s="12"/>
      <c r="E191" s="9"/>
      <c r="F191" s="12"/>
      <c r="G191" s="11"/>
      <c r="H191" s="12"/>
      <c r="I191" s="12"/>
      <c r="J191" s="13">
        <f>IF(OR(G191="",H191=""),"",ROUND(N(H191)*IFERROR(INDEX(Settings!$B$2:$B$11,MATCH(E191,Settings!$A$2:$A$11,0)),0),2))</f>
      </c>
      <c r="K191" s="13">
        <f>IF(G191="","",N(H191)-N(D191)-N(J191)-N(I191))</f>
      </c>
      <c r="L191" s="14">
        <f>IF(OR(G191="",N(H191)=0),"",K191/H191)</f>
      </c>
      <c r="M191" s="15">
        <f>IF(OR(G191="",C191=""),"",G191-C191)</f>
      </c>
      <c r="N191" s="15">
        <f>IF(A191="","",IF(G191="","IN STOCK","SOLD"))</f>
      </c>
      <c r="O191" s="15">
        <f>IF(G191="","",MONTH(G191))</f>
      </c>
      <c r="P191" s="15">
        <f>IF(G191="","",YEAR(G191))</f>
      </c>
    </row>
    <row r="192" spans="1:16" x14ac:dyDescent="0.25">
      <c r="A192" s="9"/>
      <c r="B192" s="9"/>
      <c r="C192" s="11"/>
      <c r="D192" s="12"/>
      <c r="E192" s="9"/>
      <c r="F192" s="12"/>
      <c r="G192" s="11"/>
      <c r="H192" s="12"/>
      <c r="I192" s="12"/>
      <c r="J192" s="13">
        <f>IF(OR(G192="",H192=""),"",ROUND(N(H192)*IFERROR(INDEX(Settings!$B$2:$B$11,MATCH(E192,Settings!$A$2:$A$11,0)),0),2))</f>
      </c>
      <c r="K192" s="13">
        <f>IF(G192="","",N(H192)-N(D192)-N(J192)-N(I192))</f>
      </c>
      <c r="L192" s="14">
        <f>IF(OR(G192="",N(H192)=0),"",K192/H192)</f>
      </c>
      <c r="M192" s="15">
        <f>IF(OR(G192="",C192=""),"",G192-C192)</f>
      </c>
      <c r="N192" s="15">
        <f>IF(A192="","",IF(G192="","IN STOCK","SOLD"))</f>
      </c>
      <c r="O192" s="15">
        <f>IF(G192="","",MONTH(G192))</f>
      </c>
      <c r="P192" s="15">
        <f>IF(G192="","",YEAR(G192))</f>
      </c>
    </row>
    <row r="193" spans="1:16" x14ac:dyDescent="0.25">
      <c r="A193" s="9"/>
      <c r="B193" s="9"/>
      <c r="C193" s="11"/>
      <c r="D193" s="12"/>
      <c r="E193" s="9"/>
      <c r="F193" s="12"/>
      <c r="G193" s="11"/>
      <c r="H193" s="12"/>
      <c r="I193" s="12"/>
      <c r="J193" s="13">
        <f>IF(OR(G193="",H193=""),"",ROUND(N(H193)*IFERROR(INDEX(Settings!$B$2:$B$11,MATCH(E193,Settings!$A$2:$A$11,0)),0),2))</f>
      </c>
      <c r="K193" s="13">
        <f>IF(G193="","",N(H193)-N(D193)-N(J193)-N(I193))</f>
      </c>
      <c r="L193" s="14">
        <f>IF(OR(G193="",N(H193)=0),"",K193/H193)</f>
      </c>
      <c r="M193" s="15">
        <f>IF(OR(G193="",C193=""),"",G193-C193)</f>
      </c>
      <c r="N193" s="15">
        <f>IF(A193="","",IF(G193="","IN STOCK","SOLD"))</f>
      </c>
      <c r="O193" s="15">
        <f>IF(G193="","",MONTH(G193))</f>
      </c>
      <c r="P193" s="15">
        <f>IF(G193="","",YEAR(G193))</f>
      </c>
    </row>
    <row r="194" spans="1:16" x14ac:dyDescent="0.25">
      <c r="A194" s="9"/>
      <c r="B194" s="9"/>
      <c r="C194" s="11"/>
      <c r="D194" s="12"/>
      <c r="E194" s="9"/>
      <c r="F194" s="12"/>
      <c r="G194" s="11"/>
      <c r="H194" s="12"/>
      <c r="I194" s="12"/>
      <c r="J194" s="13">
        <f>IF(OR(G194="",H194=""),"",ROUND(N(H194)*IFERROR(INDEX(Settings!$B$2:$B$11,MATCH(E194,Settings!$A$2:$A$11,0)),0),2))</f>
      </c>
      <c r="K194" s="13">
        <f>IF(G194="","",N(H194)-N(D194)-N(J194)-N(I194))</f>
      </c>
      <c r="L194" s="14">
        <f>IF(OR(G194="",N(H194)=0),"",K194/H194)</f>
      </c>
      <c r="M194" s="15">
        <f>IF(OR(G194="",C194=""),"",G194-C194)</f>
      </c>
      <c r="N194" s="15">
        <f>IF(A194="","",IF(G194="","IN STOCK","SOLD"))</f>
      </c>
      <c r="O194" s="15">
        <f>IF(G194="","",MONTH(G194))</f>
      </c>
      <c r="P194" s="15">
        <f>IF(G194="","",YEAR(G194))</f>
      </c>
    </row>
    <row r="195" spans="1:16" x14ac:dyDescent="0.25">
      <c r="A195" s="9"/>
      <c r="B195" s="9"/>
      <c r="C195" s="11"/>
      <c r="D195" s="12"/>
      <c r="E195" s="9"/>
      <c r="F195" s="12"/>
      <c r="G195" s="11"/>
      <c r="H195" s="12"/>
      <c r="I195" s="12"/>
      <c r="J195" s="13">
        <f>IF(OR(G195="",H195=""),"",ROUND(N(H195)*IFERROR(INDEX(Settings!$B$2:$B$11,MATCH(E195,Settings!$A$2:$A$11,0)),0),2))</f>
      </c>
      <c r="K195" s="13">
        <f>IF(G195="","",N(H195)-N(D195)-N(J195)-N(I195))</f>
      </c>
      <c r="L195" s="14">
        <f>IF(OR(G195="",N(H195)=0),"",K195/H195)</f>
      </c>
      <c r="M195" s="15">
        <f>IF(OR(G195="",C195=""),"",G195-C195)</f>
      </c>
      <c r="N195" s="15">
        <f>IF(A195="","",IF(G195="","IN STOCK","SOLD"))</f>
      </c>
      <c r="O195" s="15">
        <f>IF(G195="","",MONTH(G195))</f>
      </c>
      <c r="P195" s="15">
        <f>IF(G195="","",YEAR(G195))</f>
      </c>
    </row>
    <row r="196" spans="1:16" x14ac:dyDescent="0.25">
      <c r="A196" s="9"/>
      <c r="B196" s="9"/>
      <c r="C196" s="11"/>
      <c r="D196" s="12"/>
      <c r="E196" s="9"/>
      <c r="F196" s="12"/>
      <c r="G196" s="11"/>
      <c r="H196" s="12"/>
      <c r="I196" s="12"/>
      <c r="J196" s="13">
        <f>IF(OR(G196="",H196=""),"",ROUND(N(H196)*IFERROR(INDEX(Settings!$B$2:$B$11,MATCH(E196,Settings!$A$2:$A$11,0)),0),2))</f>
      </c>
      <c r="K196" s="13">
        <f>IF(G196="","",N(H196)-N(D196)-N(J196)-N(I196))</f>
      </c>
      <c r="L196" s="14">
        <f>IF(OR(G196="",N(H196)=0),"",K196/H196)</f>
      </c>
      <c r="M196" s="15">
        <f>IF(OR(G196="",C196=""),"",G196-C196)</f>
      </c>
      <c r="N196" s="15">
        <f>IF(A196="","",IF(G196="","IN STOCK","SOLD"))</f>
      </c>
      <c r="O196" s="15">
        <f>IF(G196="","",MONTH(G196))</f>
      </c>
      <c r="P196" s="15">
        <f>IF(G196="","",YEAR(G196))</f>
      </c>
    </row>
    <row r="197" spans="1:16" x14ac:dyDescent="0.25">
      <c r="A197" s="9"/>
      <c r="B197" s="9"/>
      <c r="C197" s="11"/>
      <c r="D197" s="12"/>
      <c r="E197" s="9"/>
      <c r="F197" s="12"/>
      <c r="G197" s="11"/>
      <c r="H197" s="12"/>
      <c r="I197" s="12"/>
      <c r="J197" s="13">
        <f>IF(OR(G197="",H197=""),"",ROUND(N(H197)*IFERROR(INDEX(Settings!$B$2:$B$11,MATCH(E197,Settings!$A$2:$A$11,0)),0),2))</f>
      </c>
      <c r="K197" s="13">
        <f>IF(G197="","",N(H197)-N(D197)-N(J197)-N(I197))</f>
      </c>
      <c r="L197" s="14">
        <f>IF(OR(G197="",N(H197)=0),"",K197/H197)</f>
      </c>
      <c r="M197" s="15">
        <f>IF(OR(G197="",C197=""),"",G197-C197)</f>
      </c>
      <c r="N197" s="15">
        <f>IF(A197="","",IF(G197="","IN STOCK","SOLD"))</f>
      </c>
      <c r="O197" s="15">
        <f>IF(G197="","",MONTH(G197))</f>
      </c>
      <c r="P197" s="15">
        <f>IF(G197="","",YEAR(G197))</f>
      </c>
    </row>
    <row r="198" spans="1:16" x14ac:dyDescent="0.25">
      <c r="A198" s="9"/>
      <c r="B198" s="9"/>
      <c r="C198" s="11"/>
      <c r="D198" s="12"/>
      <c r="E198" s="9"/>
      <c r="F198" s="12"/>
      <c r="G198" s="11"/>
      <c r="H198" s="12"/>
      <c r="I198" s="12"/>
      <c r="J198" s="13">
        <f>IF(OR(G198="",H198=""),"",ROUND(N(H198)*IFERROR(INDEX(Settings!$B$2:$B$11,MATCH(E198,Settings!$A$2:$A$11,0)),0),2))</f>
      </c>
      <c r="K198" s="13">
        <f>IF(G198="","",N(H198)-N(D198)-N(J198)-N(I198))</f>
      </c>
      <c r="L198" s="14">
        <f>IF(OR(G198="",N(H198)=0),"",K198/H198)</f>
      </c>
      <c r="M198" s="15">
        <f>IF(OR(G198="",C198=""),"",G198-C198)</f>
      </c>
      <c r="N198" s="15">
        <f>IF(A198="","",IF(G198="","IN STOCK","SOLD"))</f>
      </c>
      <c r="O198" s="15">
        <f>IF(G198="","",MONTH(G198))</f>
      </c>
      <c r="P198" s="15">
        <f>IF(G198="","",YEAR(G198))</f>
      </c>
    </row>
    <row r="199" spans="1:16" x14ac:dyDescent="0.25">
      <c r="A199" s="9"/>
      <c r="B199" s="9"/>
      <c r="C199" s="11"/>
      <c r="D199" s="12"/>
      <c r="E199" s="9"/>
      <c r="F199" s="12"/>
      <c r="G199" s="11"/>
      <c r="H199" s="12"/>
      <c r="I199" s="12"/>
      <c r="J199" s="13">
        <f>IF(OR(G199="",H199=""),"",ROUND(N(H199)*IFERROR(INDEX(Settings!$B$2:$B$11,MATCH(E199,Settings!$A$2:$A$11,0)),0),2))</f>
      </c>
      <c r="K199" s="13">
        <f>IF(G199="","",N(H199)-N(D199)-N(J199)-N(I199))</f>
      </c>
      <c r="L199" s="14">
        <f>IF(OR(G199="",N(H199)=0),"",K199/H199)</f>
      </c>
      <c r="M199" s="15">
        <f>IF(OR(G199="",C199=""),"",G199-C199)</f>
      </c>
      <c r="N199" s="15">
        <f>IF(A199="","",IF(G199="","IN STOCK","SOLD"))</f>
      </c>
      <c r="O199" s="15">
        <f>IF(G199="","",MONTH(G199))</f>
      </c>
      <c r="P199" s="15">
        <f>IF(G199="","",YEAR(G199))</f>
      </c>
    </row>
    <row r="200" spans="1:16" x14ac:dyDescent="0.25">
      <c r="A200" s="9"/>
      <c r="B200" s="9"/>
      <c r="C200" s="11"/>
      <c r="D200" s="12"/>
      <c r="E200" s="9"/>
      <c r="F200" s="12"/>
      <c r="G200" s="11"/>
      <c r="H200" s="12"/>
      <c r="I200" s="12"/>
      <c r="J200" s="13">
        <f>IF(OR(G200="",H200=""),"",ROUND(N(H200)*IFERROR(INDEX(Settings!$B$2:$B$11,MATCH(E200,Settings!$A$2:$A$11,0)),0),2))</f>
      </c>
      <c r="K200" s="13">
        <f>IF(G200="","",N(H200)-N(D200)-N(J200)-N(I200))</f>
      </c>
      <c r="L200" s="14">
        <f>IF(OR(G200="",N(H200)=0),"",K200/H200)</f>
      </c>
      <c r="M200" s="15">
        <f>IF(OR(G200="",C200=""),"",G200-C200)</f>
      </c>
      <c r="N200" s="15">
        <f>IF(A200="","",IF(G200="","IN STOCK","SOLD"))</f>
      </c>
      <c r="O200" s="15">
        <f>IF(G200="","",MONTH(G200))</f>
      </c>
      <c r="P200" s="15">
        <f>IF(G200="","",YEAR(G200))</f>
      </c>
    </row>
    <row r="201" spans="1:16" x14ac:dyDescent="0.25">
      <c r="A201" s="9"/>
      <c r="B201" s="9"/>
      <c r="C201" s="11"/>
      <c r="D201" s="12"/>
      <c r="E201" s="9"/>
      <c r="F201" s="12"/>
      <c r="G201" s="11"/>
      <c r="H201" s="12"/>
      <c r="I201" s="12"/>
      <c r="J201" s="13">
        <f>IF(OR(G201="",H201=""),"",ROUND(N(H201)*IFERROR(INDEX(Settings!$B$2:$B$11,MATCH(E201,Settings!$A$2:$A$11,0)),0),2))</f>
      </c>
      <c r="K201" s="13">
        <f>IF(G201="","",N(H201)-N(D201)-N(J201)-N(I201))</f>
      </c>
      <c r="L201" s="14">
        <f>IF(OR(G201="",N(H201)=0),"",K201/H201)</f>
      </c>
      <c r="M201" s="15">
        <f>IF(OR(G201="",C201=""),"",G201-C201)</f>
      </c>
      <c r="N201" s="15">
        <f>IF(A201="","",IF(G201="","IN STOCK","SOLD"))</f>
      </c>
      <c r="O201" s="15">
        <f>IF(G201="","",MONTH(G201))</f>
      </c>
      <c r="P201" s="15">
        <f>IF(G201="","",YEAR(G201))</f>
      </c>
    </row>
    <row r="202" spans="1:16" x14ac:dyDescent="0.25">
      <c r="A202" s="9"/>
      <c r="B202" s="9"/>
      <c r="C202" s="11"/>
      <c r="D202" s="12"/>
      <c r="E202" s="9"/>
      <c r="F202" s="12"/>
      <c r="G202" s="11"/>
      <c r="H202" s="12"/>
      <c r="I202" s="12"/>
      <c r="J202" s="13">
        <f>IF(OR(G202="",H202=""),"",ROUND(N(H202)*IFERROR(INDEX(Settings!$B$2:$B$11,MATCH(E202,Settings!$A$2:$A$11,0)),0),2))</f>
      </c>
      <c r="K202" s="13">
        <f>IF(G202="","",N(H202)-N(D202)-N(J202)-N(I202))</f>
      </c>
      <c r="L202" s="14">
        <f>IF(OR(G202="",N(H202)=0),"",K202/H202)</f>
      </c>
      <c r="M202" s="15">
        <f>IF(OR(G202="",C202=""),"",G202-C202)</f>
      </c>
      <c r="N202" s="15">
        <f>IF(A202="","",IF(G202="","IN STOCK","SOLD"))</f>
      </c>
      <c r="O202" s="15">
        <f>IF(G202="","",MONTH(G202))</f>
      </c>
      <c r="P202" s="15">
        <f>IF(G202="","",YEAR(G202))</f>
      </c>
    </row>
    <row r="203" spans="1:16" x14ac:dyDescent="0.25">
      <c r="A203" s="9"/>
      <c r="B203" s="9"/>
      <c r="C203" s="11"/>
      <c r="D203" s="12"/>
      <c r="E203" s="9"/>
      <c r="F203" s="12"/>
      <c r="G203" s="11"/>
      <c r="H203" s="12"/>
      <c r="I203" s="12"/>
      <c r="J203" s="13">
        <f>IF(OR(G203="",H203=""),"",ROUND(N(H203)*IFERROR(INDEX(Settings!$B$2:$B$11,MATCH(E203,Settings!$A$2:$A$11,0)),0),2))</f>
      </c>
      <c r="K203" s="13">
        <f>IF(G203="","",N(H203)-N(D203)-N(J203)-N(I203))</f>
      </c>
      <c r="L203" s="14">
        <f>IF(OR(G203="",N(H203)=0),"",K203/H203)</f>
      </c>
      <c r="M203" s="15">
        <f>IF(OR(G203="",C203=""),"",G203-C203)</f>
      </c>
      <c r="N203" s="15">
        <f>IF(A203="","",IF(G203="","IN STOCK","SOLD"))</f>
      </c>
      <c r="O203" s="15">
        <f>IF(G203="","",MONTH(G203))</f>
      </c>
      <c r="P203" s="15">
        <f>IF(G203="","",YEAR(G203))</f>
      </c>
    </row>
    <row r="204" spans="1:16" x14ac:dyDescent="0.25">
      <c r="A204" s="9"/>
      <c r="B204" s="9"/>
      <c r="C204" s="11"/>
      <c r="D204" s="12"/>
      <c r="E204" s="9"/>
      <c r="F204" s="12"/>
      <c r="G204" s="11"/>
      <c r="H204" s="12"/>
      <c r="I204" s="12"/>
      <c r="J204" s="13">
        <f>IF(OR(G204="",H204=""),"",ROUND(N(H204)*IFERROR(INDEX(Settings!$B$2:$B$11,MATCH(E204,Settings!$A$2:$A$11,0)),0),2))</f>
      </c>
      <c r="K204" s="13">
        <f>IF(G204="","",N(H204)-N(D204)-N(J204)-N(I204))</f>
      </c>
      <c r="L204" s="14">
        <f>IF(OR(G204="",N(H204)=0),"",K204/H204)</f>
      </c>
      <c r="M204" s="15">
        <f>IF(OR(G204="",C204=""),"",G204-C204)</f>
      </c>
      <c r="N204" s="15">
        <f>IF(A204="","",IF(G204="","IN STOCK","SOLD"))</f>
      </c>
      <c r="O204" s="15">
        <f>IF(G204="","",MONTH(G204))</f>
      </c>
      <c r="P204" s="15">
        <f>IF(G204="","",YEAR(G204))</f>
      </c>
    </row>
    <row r="205" spans="1:16" x14ac:dyDescent="0.25">
      <c r="A205" s="9"/>
      <c r="B205" s="9"/>
      <c r="C205" s="11"/>
      <c r="D205" s="12"/>
      <c r="E205" s="9"/>
      <c r="F205" s="12"/>
      <c r="G205" s="11"/>
      <c r="H205" s="12"/>
      <c r="I205" s="12"/>
      <c r="J205" s="13">
        <f>IF(OR(G205="",H205=""),"",ROUND(N(H205)*IFERROR(INDEX(Settings!$B$2:$B$11,MATCH(E205,Settings!$A$2:$A$11,0)),0),2))</f>
      </c>
      <c r="K205" s="13">
        <f>IF(G205="","",N(H205)-N(D205)-N(J205)-N(I205))</f>
      </c>
      <c r="L205" s="14">
        <f>IF(OR(G205="",N(H205)=0),"",K205/H205)</f>
      </c>
      <c r="M205" s="15">
        <f>IF(OR(G205="",C205=""),"",G205-C205)</f>
      </c>
      <c r="N205" s="15">
        <f>IF(A205="","",IF(G205="","IN STOCK","SOLD"))</f>
      </c>
      <c r="O205" s="15">
        <f>IF(G205="","",MONTH(G205))</f>
      </c>
      <c r="P205" s="15">
        <f>IF(G205="","",YEAR(G205))</f>
      </c>
    </row>
    <row r="206" spans="1:16" x14ac:dyDescent="0.25">
      <c r="A206" s="9"/>
      <c r="B206" s="9"/>
      <c r="C206" s="11"/>
      <c r="D206" s="12"/>
      <c r="E206" s="9"/>
      <c r="F206" s="12"/>
      <c r="G206" s="11"/>
      <c r="H206" s="12"/>
      <c r="I206" s="12"/>
      <c r="J206" s="13">
        <f>IF(OR(G206="",H206=""),"",ROUND(N(H206)*IFERROR(INDEX(Settings!$B$2:$B$11,MATCH(E206,Settings!$A$2:$A$11,0)),0),2))</f>
      </c>
      <c r="K206" s="13">
        <f>IF(G206="","",N(H206)-N(D206)-N(J206)-N(I206))</f>
      </c>
      <c r="L206" s="14">
        <f>IF(OR(G206="",N(H206)=0),"",K206/H206)</f>
      </c>
      <c r="M206" s="15">
        <f>IF(OR(G206="",C206=""),"",G206-C206)</f>
      </c>
      <c r="N206" s="15">
        <f>IF(A206="","",IF(G206="","IN STOCK","SOLD"))</f>
      </c>
      <c r="O206" s="15">
        <f>IF(G206="","",MONTH(G206))</f>
      </c>
      <c r="P206" s="15">
        <f>IF(G206="","",YEAR(G206))</f>
      </c>
    </row>
    <row r="207" spans="1:16" x14ac:dyDescent="0.25">
      <c r="A207" s="9"/>
      <c r="B207" s="9"/>
      <c r="C207" s="11"/>
      <c r="D207" s="12"/>
      <c r="E207" s="9"/>
      <c r="F207" s="12"/>
      <c r="G207" s="11"/>
      <c r="H207" s="12"/>
      <c r="I207" s="12"/>
      <c r="J207" s="13">
        <f>IF(OR(G207="",H207=""),"",ROUND(N(H207)*IFERROR(INDEX(Settings!$B$2:$B$11,MATCH(E207,Settings!$A$2:$A$11,0)),0),2))</f>
      </c>
      <c r="K207" s="13">
        <f>IF(G207="","",N(H207)-N(D207)-N(J207)-N(I207))</f>
      </c>
      <c r="L207" s="14">
        <f>IF(OR(G207="",N(H207)=0),"",K207/H207)</f>
      </c>
      <c r="M207" s="15">
        <f>IF(OR(G207="",C207=""),"",G207-C207)</f>
      </c>
      <c r="N207" s="15">
        <f>IF(A207="","",IF(G207="","IN STOCK","SOLD"))</f>
      </c>
      <c r="O207" s="15">
        <f>IF(G207="","",MONTH(G207))</f>
      </c>
      <c r="P207" s="15">
        <f>IF(G207="","",YEAR(G207))</f>
      </c>
    </row>
    <row r="208" spans="1:16" x14ac:dyDescent="0.25">
      <c r="A208" s="9"/>
      <c r="B208" s="9"/>
      <c r="C208" s="11"/>
      <c r="D208" s="12"/>
      <c r="E208" s="9"/>
      <c r="F208" s="12"/>
      <c r="G208" s="11"/>
      <c r="H208" s="12"/>
      <c r="I208" s="12"/>
      <c r="J208" s="13">
        <f>IF(OR(G208="",H208=""),"",ROUND(N(H208)*IFERROR(INDEX(Settings!$B$2:$B$11,MATCH(E208,Settings!$A$2:$A$11,0)),0),2))</f>
      </c>
      <c r="K208" s="13">
        <f>IF(G208="","",N(H208)-N(D208)-N(J208)-N(I208))</f>
      </c>
      <c r="L208" s="14">
        <f>IF(OR(G208="",N(H208)=0),"",K208/H208)</f>
      </c>
      <c r="M208" s="15">
        <f>IF(OR(G208="",C208=""),"",G208-C208)</f>
      </c>
      <c r="N208" s="15">
        <f>IF(A208="","",IF(G208="","IN STOCK","SOLD"))</f>
      </c>
      <c r="O208" s="15">
        <f>IF(G208="","",MONTH(G208))</f>
      </c>
      <c r="P208" s="15">
        <f>IF(G208="","",YEAR(G208))</f>
      </c>
    </row>
    <row r="209" spans="1:16" x14ac:dyDescent="0.25">
      <c r="A209" s="9"/>
      <c r="B209" s="9"/>
      <c r="C209" s="11"/>
      <c r="D209" s="12"/>
      <c r="E209" s="9"/>
      <c r="F209" s="12"/>
      <c r="G209" s="11"/>
      <c r="H209" s="12"/>
      <c r="I209" s="12"/>
      <c r="J209" s="13">
        <f>IF(OR(G209="",H209=""),"",ROUND(N(H209)*IFERROR(INDEX(Settings!$B$2:$B$11,MATCH(E209,Settings!$A$2:$A$11,0)),0),2))</f>
      </c>
      <c r="K209" s="13">
        <f>IF(G209="","",N(H209)-N(D209)-N(J209)-N(I209))</f>
      </c>
      <c r="L209" s="14">
        <f>IF(OR(G209="",N(H209)=0),"",K209/H209)</f>
      </c>
      <c r="M209" s="15">
        <f>IF(OR(G209="",C209=""),"",G209-C209)</f>
      </c>
      <c r="N209" s="15">
        <f>IF(A209="","",IF(G209="","IN STOCK","SOLD"))</f>
      </c>
      <c r="O209" s="15">
        <f>IF(G209="","",MONTH(G209))</f>
      </c>
      <c r="P209" s="15">
        <f>IF(G209="","",YEAR(G209))</f>
      </c>
    </row>
    <row r="210" spans="1:16" x14ac:dyDescent="0.25">
      <c r="A210" s="9"/>
      <c r="B210" s="9"/>
      <c r="C210" s="11"/>
      <c r="D210" s="12"/>
      <c r="E210" s="9"/>
      <c r="F210" s="12"/>
      <c r="G210" s="11"/>
      <c r="H210" s="12"/>
      <c r="I210" s="12"/>
      <c r="J210" s="13">
        <f>IF(OR(G210="",H210=""),"",ROUND(N(H210)*IFERROR(INDEX(Settings!$B$2:$B$11,MATCH(E210,Settings!$A$2:$A$11,0)),0),2))</f>
      </c>
      <c r="K210" s="13">
        <f>IF(G210="","",N(H210)-N(D210)-N(J210)-N(I210))</f>
      </c>
      <c r="L210" s="14">
        <f>IF(OR(G210="",N(H210)=0),"",K210/H210)</f>
      </c>
      <c r="M210" s="15">
        <f>IF(OR(G210="",C210=""),"",G210-C210)</f>
      </c>
      <c r="N210" s="15">
        <f>IF(A210="","",IF(G210="","IN STOCK","SOLD"))</f>
      </c>
      <c r="O210" s="15">
        <f>IF(G210="","",MONTH(G210))</f>
      </c>
      <c r="P210" s="15">
        <f>IF(G210="","",YEAR(G210))</f>
      </c>
    </row>
    <row r="211" spans="1:16" x14ac:dyDescent="0.25">
      <c r="A211" s="9"/>
      <c r="B211" s="9"/>
      <c r="C211" s="11"/>
      <c r="D211" s="12"/>
      <c r="E211" s="9"/>
      <c r="F211" s="12"/>
      <c r="G211" s="11"/>
      <c r="H211" s="12"/>
      <c r="I211" s="12"/>
      <c r="J211" s="13">
        <f>IF(OR(G211="",H211=""),"",ROUND(N(H211)*IFERROR(INDEX(Settings!$B$2:$B$11,MATCH(E211,Settings!$A$2:$A$11,0)),0),2))</f>
      </c>
      <c r="K211" s="13">
        <f>IF(G211="","",N(H211)-N(D211)-N(J211)-N(I211))</f>
      </c>
      <c r="L211" s="14">
        <f>IF(OR(G211="",N(H211)=0),"",K211/H211)</f>
      </c>
      <c r="M211" s="15">
        <f>IF(OR(G211="",C211=""),"",G211-C211)</f>
      </c>
      <c r="N211" s="15">
        <f>IF(A211="","",IF(G211="","IN STOCK","SOLD"))</f>
      </c>
      <c r="O211" s="15">
        <f>IF(G211="","",MONTH(G211))</f>
      </c>
      <c r="P211" s="15">
        <f>IF(G211="","",YEAR(G211))</f>
      </c>
    </row>
    <row r="212" spans="1:16" x14ac:dyDescent="0.25">
      <c r="A212" s="9"/>
      <c r="B212" s="9"/>
      <c r="C212" s="11"/>
      <c r="D212" s="12"/>
      <c r="E212" s="9"/>
      <c r="F212" s="12"/>
      <c r="G212" s="11"/>
      <c r="H212" s="12"/>
      <c r="I212" s="12"/>
      <c r="J212" s="13">
        <f>IF(OR(G212="",H212=""),"",ROUND(N(H212)*IFERROR(INDEX(Settings!$B$2:$B$11,MATCH(E212,Settings!$A$2:$A$11,0)),0),2))</f>
      </c>
      <c r="K212" s="13">
        <f>IF(G212="","",N(H212)-N(D212)-N(J212)-N(I212))</f>
      </c>
      <c r="L212" s="14">
        <f>IF(OR(G212="",N(H212)=0),"",K212/H212)</f>
      </c>
      <c r="M212" s="15">
        <f>IF(OR(G212="",C212=""),"",G212-C212)</f>
      </c>
      <c r="N212" s="15">
        <f>IF(A212="","",IF(G212="","IN STOCK","SOLD"))</f>
      </c>
      <c r="O212" s="15">
        <f>IF(G212="","",MONTH(G212))</f>
      </c>
      <c r="P212" s="15">
        <f>IF(G212="","",YEAR(G212))</f>
      </c>
    </row>
    <row r="213" spans="1:16" x14ac:dyDescent="0.25">
      <c r="A213" s="9"/>
      <c r="B213" s="9"/>
      <c r="C213" s="11"/>
      <c r="D213" s="12"/>
      <c r="E213" s="9"/>
      <c r="F213" s="12"/>
      <c r="G213" s="11"/>
      <c r="H213" s="12"/>
      <c r="I213" s="12"/>
      <c r="J213" s="13">
        <f>IF(OR(G213="",H213=""),"",ROUND(N(H213)*IFERROR(INDEX(Settings!$B$2:$B$11,MATCH(E213,Settings!$A$2:$A$11,0)),0),2))</f>
      </c>
      <c r="K213" s="13">
        <f>IF(G213="","",N(H213)-N(D213)-N(J213)-N(I213))</f>
      </c>
      <c r="L213" s="14">
        <f>IF(OR(G213="",N(H213)=0),"",K213/H213)</f>
      </c>
      <c r="M213" s="15">
        <f>IF(OR(G213="",C213=""),"",G213-C213)</f>
      </c>
      <c r="N213" s="15">
        <f>IF(A213="","",IF(G213="","IN STOCK","SOLD"))</f>
      </c>
      <c r="O213" s="15">
        <f>IF(G213="","",MONTH(G213))</f>
      </c>
      <c r="P213" s="15">
        <f>IF(G213="","",YEAR(G213))</f>
      </c>
    </row>
    <row r="214" spans="1:16" x14ac:dyDescent="0.25">
      <c r="A214" s="9"/>
      <c r="B214" s="9"/>
      <c r="C214" s="11"/>
      <c r="D214" s="12"/>
      <c r="E214" s="9"/>
      <c r="F214" s="12"/>
      <c r="G214" s="11"/>
      <c r="H214" s="12"/>
      <c r="I214" s="12"/>
      <c r="J214" s="13">
        <f>IF(OR(G214="",H214=""),"",ROUND(N(H214)*IFERROR(INDEX(Settings!$B$2:$B$11,MATCH(E214,Settings!$A$2:$A$11,0)),0),2))</f>
      </c>
      <c r="K214" s="13">
        <f>IF(G214="","",N(H214)-N(D214)-N(J214)-N(I214))</f>
      </c>
      <c r="L214" s="14">
        <f>IF(OR(G214="",N(H214)=0),"",K214/H214)</f>
      </c>
      <c r="M214" s="15">
        <f>IF(OR(G214="",C214=""),"",G214-C214)</f>
      </c>
      <c r="N214" s="15">
        <f>IF(A214="","",IF(G214="","IN STOCK","SOLD"))</f>
      </c>
      <c r="O214" s="15">
        <f>IF(G214="","",MONTH(G214))</f>
      </c>
      <c r="P214" s="15">
        <f>IF(G214="","",YEAR(G214))</f>
      </c>
    </row>
    <row r="215" spans="1:16" x14ac:dyDescent="0.25">
      <c r="A215" s="9"/>
      <c r="B215" s="9"/>
      <c r="C215" s="11"/>
      <c r="D215" s="12"/>
      <c r="E215" s="9"/>
      <c r="F215" s="12"/>
      <c r="G215" s="11"/>
      <c r="H215" s="12"/>
      <c r="I215" s="12"/>
      <c r="J215" s="13">
        <f>IF(OR(G215="",H215=""),"",ROUND(N(H215)*IFERROR(INDEX(Settings!$B$2:$B$11,MATCH(E215,Settings!$A$2:$A$11,0)),0),2))</f>
      </c>
      <c r="K215" s="13">
        <f>IF(G215="","",N(H215)-N(D215)-N(J215)-N(I215))</f>
      </c>
      <c r="L215" s="14">
        <f>IF(OR(G215="",N(H215)=0),"",K215/H215)</f>
      </c>
      <c r="M215" s="15">
        <f>IF(OR(G215="",C215=""),"",G215-C215)</f>
      </c>
      <c r="N215" s="15">
        <f>IF(A215="","",IF(G215="","IN STOCK","SOLD"))</f>
      </c>
      <c r="O215" s="15">
        <f>IF(G215="","",MONTH(G215))</f>
      </c>
      <c r="P215" s="15">
        <f>IF(G215="","",YEAR(G215))</f>
      </c>
    </row>
    <row r="216" spans="1:16" x14ac:dyDescent="0.25">
      <c r="A216" s="9"/>
      <c r="B216" s="9"/>
      <c r="C216" s="11"/>
      <c r="D216" s="12"/>
      <c r="E216" s="9"/>
      <c r="F216" s="12"/>
      <c r="G216" s="11"/>
      <c r="H216" s="12"/>
      <c r="I216" s="12"/>
      <c r="J216" s="13">
        <f>IF(OR(G216="",H216=""),"",ROUND(N(H216)*IFERROR(INDEX(Settings!$B$2:$B$11,MATCH(E216,Settings!$A$2:$A$11,0)),0),2))</f>
      </c>
      <c r="K216" s="13">
        <f>IF(G216="","",N(H216)-N(D216)-N(J216)-N(I216))</f>
      </c>
      <c r="L216" s="14">
        <f>IF(OR(G216="",N(H216)=0),"",K216/H216)</f>
      </c>
      <c r="M216" s="15">
        <f>IF(OR(G216="",C216=""),"",G216-C216)</f>
      </c>
      <c r="N216" s="15">
        <f>IF(A216="","",IF(G216="","IN STOCK","SOLD"))</f>
      </c>
      <c r="O216" s="15">
        <f>IF(G216="","",MONTH(G216))</f>
      </c>
      <c r="P216" s="15">
        <f>IF(G216="","",YEAR(G216))</f>
      </c>
    </row>
    <row r="217" spans="1:16" x14ac:dyDescent="0.25">
      <c r="A217" s="9"/>
      <c r="B217" s="9"/>
      <c r="C217" s="11"/>
      <c r="D217" s="12"/>
      <c r="E217" s="9"/>
      <c r="F217" s="12"/>
      <c r="G217" s="11"/>
      <c r="H217" s="12"/>
      <c r="I217" s="12"/>
      <c r="J217" s="13">
        <f>IF(OR(G217="",H217=""),"",ROUND(N(H217)*IFERROR(INDEX(Settings!$B$2:$B$11,MATCH(E217,Settings!$A$2:$A$11,0)),0),2))</f>
      </c>
      <c r="K217" s="13">
        <f>IF(G217="","",N(H217)-N(D217)-N(J217)-N(I217))</f>
      </c>
      <c r="L217" s="14">
        <f>IF(OR(G217="",N(H217)=0),"",K217/H217)</f>
      </c>
      <c r="M217" s="15">
        <f>IF(OR(G217="",C217=""),"",G217-C217)</f>
      </c>
      <c r="N217" s="15">
        <f>IF(A217="","",IF(G217="","IN STOCK","SOLD"))</f>
      </c>
      <c r="O217" s="15">
        <f>IF(G217="","",MONTH(G217))</f>
      </c>
      <c r="P217" s="15">
        <f>IF(G217="","",YEAR(G217))</f>
      </c>
    </row>
    <row r="218" spans="1:16" x14ac:dyDescent="0.25">
      <c r="A218" s="9"/>
      <c r="B218" s="9"/>
      <c r="C218" s="11"/>
      <c r="D218" s="12"/>
      <c r="E218" s="9"/>
      <c r="F218" s="12"/>
      <c r="G218" s="11"/>
      <c r="H218" s="12"/>
      <c r="I218" s="12"/>
      <c r="J218" s="13">
        <f>IF(OR(G218="",H218=""),"",ROUND(N(H218)*IFERROR(INDEX(Settings!$B$2:$B$11,MATCH(E218,Settings!$A$2:$A$11,0)),0),2))</f>
      </c>
      <c r="K218" s="13">
        <f>IF(G218="","",N(H218)-N(D218)-N(J218)-N(I218))</f>
      </c>
      <c r="L218" s="14">
        <f>IF(OR(G218="",N(H218)=0),"",K218/H218)</f>
      </c>
      <c r="M218" s="15">
        <f>IF(OR(G218="",C218=""),"",G218-C218)</f>
      </c>
      <c r="N218" s="15">
        <f>IF(A218="","",IF(G218="","IN STOCK","SOLD"))</f>
      </c>
      <c r="O218" s="15">
        <f>IF(G218="","",MONTH(G218))</f>
      </c>
      <c r="P218" s="15">
        <f>IF(G218="","",YEAR(G218))</f>
      </c>
    </row>
    <row r="219" spans="1:16" x14ac:dyDescent="0.25">
      <c r="A219" s="9"/>
      <c r="B219" s="9"/>
      <c r="C219" s="11"/>
      <c r="D219" s="12"/>
      <c r="E219" s="9"/>
      <c r="F219" s="12"/>
      <c r="G219" s="11"/>
      <c r="H219" s="12"/>
      <c r="I219" s="12"/>
      <c r="J219" s="13">
        <f>IF(OR(G219="",H219=""),"",ROUND(N(H219)*IFERROR(INDEX(Settings!$B$2:$B$11,MATCH(E219,Settings!$A$2:$A$11,0)),0),2))</f>
      </c>
      <c r="K219" s="13">
        <f>IF(G219="","",N(H219)-N(D219)-N(J219)-N(I219))</f>
      </c>
      <c r="L219" s="14">
        <f>IF(OR(G219="",N(H219)=0),"",K219/H219)</f>
      </c>
      <c r="M219" s="15">
        <f>IF(OR(G219="",C219=""),"",G219-C219)</f>
      </c>
      <c r="N219" s="15">
        <f>IF(A219="","",IF(G219="","IN STOCK","SOLD"))</f>
      </c>
      <c r="O219" s="15">
        <f>IF(G219="","",MONTH(G219))</f>
      </c>
      <c r="P219" s="15">
        <f>IF(G219="","",YEAR(G219))</f>
      </c>
    </row>
    <row r="220" spans="1:16" x14ac:dyDescent="0.25">
      <c r="A220" s="9"/>
      <c r="B220" s="9"/>
      <c r="C220" s="11"/>
      <c r="D220" s="12"/>
      <c r="E220" s="9"/>
      <c r="F220" s="12"/>
      <c r="G220" s="11"/>
      <c r="H220" s="12"/>
      <c r="I220" s="12"/>
      <c r="J220" s="13">
        <f>IF(OR(G220="",H220=""),"",ROUND(N(H220)*IFERROR(INDEX(Settings!$B$2:$B$11,MATCH(E220,Settings!$A$2:$A$11,0)),0),2))</f>
      </c>
      <c r="K220" s="13">
        <f>IF(G220="","",N(H220)-N(D220)-N(J220)-N(I220))</f>
      </c>
      <c r="L220" s="14">
        <f>IF(OR(G220="",N(H220)=0),"",K220/H220)</f>
      </c>
      <c r="M220" s="15">
        <f>IF(OR(G220="",C220=""),"",G220-C220)</f>
      </c>
      <c r="N220" s="15">
        <f>IF(A220="","",IF(G220="","IN STOCK","SOLD"))</f>
      </c>
      <c r="O220" s="15">
        <f>IF(G220="","",MONTH(G220))</f>
      </c>
      <c r="P220" s="15">
        <f>IF(G220="","",YEAR(G220))</f>
      </c>
    </row>
    <row r="221" spans="1:16" x14ac:dyDescent="0.25">
      <c r="A221" s="9"/>
      <c r="B221" s="9"/>
      <c r="C221" s="11"/>
      <c r="D221" s="12"/>
      <c r="E221" s="9"/>
      <c r="F221" s="12"/>
      <c r="G221" s="11"/>
      <c r="H221" s="12"/>
      <c r="I221" s="12"/>
      <c r="J221" s="13">
        <f>IF(OR(G221="",H221=""),"",ROUND(N(H221)*IFERROR(INDEX(Settings!$B$2:$B$11,MATCH(E221,Settings!$A$2:$A$11,0)),0),2))</f>
      </c>
      <c r="K221" s="13">
        <f>IF(G221="","",N(H221)-N(D221)-N(J221)-N(I221))</f>
      </c>
      <c r="L221" s="14">
        <f>IF(OR(G221="",N(H221)=0),"",K221/H221)</f>
      </c>
      <c r="M221" s="15">
        <f>IF(OR(G221="",C221=""),"",G221-C221)</f>
      </c>
      <c r="N221" s="15">
        <f>IF(A221="","",IF(G221="","IN STOCK","SOLD"))</f>
      </c>
      <c r="O221" s="15">
        <f>IF(G221="","",MONTH(G221))</f>
      </c>
      <c r="P221" s="15">
        <f>IF(G221="","",YEAR(G221))</f>
      </c>
    </row>
    <row r="222" spans="1:16" x14ac:dyDescent="0.25">
      <c r="A222" s="9"/>
      <c r="B222" s="9"/>
      <c r="C222" s="11"/>
      <c r="D222" s="12"/>
      <c r="E222" s="9"/>
      <c r="F222" s="12"/>
      <c r="G222" s="11"/>
      <c r="H222" s="12"/>
      <c r="I222" s="12"/>
      <c r="J222" s="13">
        <f>IF(OR(G222="",H222=""),"",ROUND(N(H222)*IFERROR(INDEX(Settings!$B$2:$B$11,MATCH(E222,Settings!$A$2:$A$11,0)),0),2))</f>
      </c>
      <c r="K222" s="13">
        <f>IF(G222="","",N(H222)-N(D222)-N(J222)-N(I222))</f>
      </c>
      <c r="L222" s="14">
        <f>IF(OR(G222="",N(H222)=0),"",K222/H222)</f>
      </c>
      <c r="M222" s="15">
        <f>IF(OR(G222="",C222=""),"",G222-C222)</f>
      </c>
      <c r="N222" s="15">
        <f>IF(A222="","",IF(G222="","IN STOCK","SOLD"))</f>
      </c>
      <c r="O222" s="15">
        <f>IF(G222="","",MONTH(G222))</f>
      </c>
      <c r="P222" s="15">
        <f>IF(G222="","",YEAR(G222))</f>
      </c>
    </row>
    <row r="223" spans="1:16" x14ac:dyDescent="0.25">
      <c r="A223" s="9"/>
      <c r="B223" s="9"/>
      <c r="C223" s="11"/>
      <c r="D223" s="12"/>
      <c r="E223" s="9"/>
      <c r="F223" s="12"/>
      <c r="G223" s="11"/>
      <c r="H223" s="12"/>
      <c r="I223" s="12"/>
      <c r="J223" s="13">
        <f>IF(OR(G223="",H223=""),"",ROUND(N(H223)*IFERROR(INDEX(Settings!$B$2:$B$11,MATCH(E223,Settings!$A$2:$A$11,0)),0),2))</f>
      </c>
      <c r="K223" s="13">
        <f>IF(G223="","",N(H223)-N(D223)-N(J223)-N(I223))</f>
      </c>
      <c r="L223" s="14">
        <f>IF(OR(G223="",N(H223)=0),"",K223/H223)</f>
      </c>
      <c r="M223" s="15">
        <f>IF(OR(G223="",C223=""),"",G223-C223)</f>
      </c>
      <c r="N223" s="15">
        <f>IF(A223="","",IF(G223="","IN STOCK","SOLD"))</f>
      </c>
      <c r="O223" s="15">
        <f>IF(G223="","",MONTH(G223))</f>
      </c>
      <c r="P223" s="15">
        <f>IF(G223="","",YEAR(G223))</f>
      </c>
    </row>
    <row r="224" spans="1:16" x14ac:dyDescent="0.25">
      <c r="A224" s="9"/>
      <c r="B224" s="9"/>
      <c r="C224" s="11"/>
      <c r="D224" s="12"/>
      <c r="E224" s="9"/>
      <c r="F224" s="12"/>
      <c r="G224" s="11"/>
      <c r="H224" s="12"/>
      <c r="I224" s="12"/>
      <c r="J224" s="13">
        <f>IF(OR(G224="",H224=""),"",ROUND(N(H224)*IFERROR(INDEX(Settings!$B$2:$B$11,MATCH(E224,Settings!$A$2:$A$11,0)),0),2))</f>
      </c>
      <c r="K224" s="13">
        <f>IF(G224="","",N(H224)-N(D224)-N(J224)-N(I224))</f>
      </c>
      <c r="L224" s="14">
        <f>IF(OR(G224="",N(H224)=0),"",K224/H224)</f>
      </c>
      <c r="M224" s="15">
        <f>IF(OR(G224="",C224=""),"",G224-C224)</f>
      </c>
      <c r="N224" s="15">
        <f>IF(A224="","",IF(G224="","IN STOCK","SOLD"))</f>
      </c>
      <c r="O224" s="15">
        <f>IF(G224="","",MONTH(G224))</f>
      </c>
      <c r="P224" s="15">
        <f>IF(G224="","",YEAR(G224))</f>
      </c>
    </row>
    <row r="225" spans="1:16" x14ac:dyDescent="0.25">
      <c r="A225" s="9"/>
      <c r="B225" s="9"/>
      <c r="C225" s="11"/>
      <c r="D225" s="12"/>
      <c r="E225" s="9"/>
      <c r="F225" s="12"/>
      <c r="G225" s="11"/>
      <c r="H225" s="12"/>
      <c r="I225" s="12"/>
      <c r="J225" s="13">
        <f>IF(OR(G225="",H225=""),"",ROUND(N(H225)*IFERROR(INDEX(Settings!$B$2:$B$11,MATCH(E225,Settings!$A$2:$A$11,0)),0),2))</f>
      </c>
      <c r="K225" s="13">
        <f>IF(G225="","",N(H225)-N(D225)-N(J225)-N(I225))</f>
      </c>
      <c r="L225" s="14">
        <f>IF(OR(G225="",N(H225)=0),"",K225/H225)</f>
      </c>
      <c r="M225" s="15">
        <f>IF(OR(G225="",C225=""),"",G225-C225)</f>
      </c>
      <c r="N225" s="15">
        <f>IF(A225="","",IF(G225="","IN STOCK","SOLD"))</f>
      </c>
      <c r="O225" s="15">
        <f>IF(G225="","",MONTH(G225))</f>
      </c>
      <c r="P225" s="15">
        <f>IF(G225="","",YEAR(G225))</f>
      </c>
    </row>
    <row r="226" spans="1:16" x14ac:dyDescent="0.25">
      <c r="A226" s="9"/>
      <c r="B226" s="9"/>
      <c r="C226" s="11"/>
      <c r="D226" s="12"/>
      <c r="E226" s="9"/>
      <c r="F226" s="12"/>
      <c r="G226" s="11"/>
      <c r="H226" s="12"/>
      <c r="I226" s="12"/>
      <c r="J226" s="13">
        <f>IF(OR(G226="",H226=""),"",ROUND(N(H226)*IFERROR(INDEX(Settings!$B$2:$B$11,MATCH(E226,Settings!$A$2:$A$11,0)),0),2))</f>
      </c>
      <c r="K226" s="13">
        <f>IF(G226="","",N(H226)-N(D226)-N(J226)-N(I226))</f>
      </c>
      <c r="L226" s="14">
        <f>IF(OR(G226="",N(H226)=0),"",K226/H226)</f>
      </c>
      <c r="M226" s="15">
        <f>IF(OR(G226="",C226=""),"",G226-C226)</f>
      </c>
      <c r="N226" s="15">
        <f>IF(A226="","",IF(G226="","IN STOCK","SOLD"))</f>
      </c>
      <c r="O226" s="15">
        <f>IF(G226="","",MONTH(G226))</f>
      </c>
      <c r="P226" s="15">
        <f>IF(G226="","",YEAR(G226))</f>
      </c>
    </row>
    <row r="227" spans="1:16" x14ac:dyDescent="0.25">
      <c r="A227" s="9"/>
      <c r="B227" s="9"/>
      <c r="C227" s="11"/>
      <c r="D227" s="12"/>
      <c r="E227" s="9"/>
      <c r="F227" s="12"/>
      <c r="G227" s="11"/>
      <c r="H227" s="12"/>
      <c r="I227" s="12"/>
      <c r="J227" s="13">
        <f>IF(OR(G227="",H227=""),"",ROUND(N(H227)*IFERROR(INDEX(Settings!$B$2:$B$11,MATCH(E227,Settings!$A$2:$A$11,0)),0),2))</f>
      </c>
      <c r="K227" s="13">
        <f>IF(G227="","",N(H227)-N(D227)-N(J227)-N(I227))</f>
      </c>
      <c r="L227" s="14">
        <f>IF(OR(G227="",N(H227)=0),"",K227/H227)</f>
      </c>
      <c r="M227" s="15">
        <f>IF(OR(G227="",C227=""),"",G227-C227)</f>
      </c>
      <c r="N227" s="15">
        <f>IF(A227="","",IF(G227="","IN STOCK","SOLD"))</f>
      </c>
      <c r="O227" s="15">
        <f>IF(G227="","",MONTH(G227))</f>
      </c>
      <c r="P227" s="15">
        <f>IF(G227="","",YEAR(G227))</f>
      </c>
    </row>
    <row r="228" spans="1:16" x14ac:dyDescent="0.25">
      <c r="A228" s="9"/>
      <c r="B228" s="9"/>
      <c r="C228" s="11"/>
      <c r="D228" s="12"/>
      <c r="E228" s="9"/>
      <c r="F228" s="12"/>
      <c r="G228" s="11"/>
      <c r="H228" s="12"/>
      <c r="I228" s="12"/>
      <c r="J228" s="13">
        <f>IF(OR(G228="",H228=""),"",ROUND(N(H228)*IFERROR(INDEX(Settings!$B$2:$B$11,MATCH(E228,Settings!$A$2:$A$11,0)),0),2))</f>
      </c>
      <c r="K228" s="13">
        <f>IF(G228="","",N(H228)-N(D228)-N(J228)-N(I228))</f>
      </c>
      <c r="L228" s="14">
        <f>IF(OR(G228="",N(H228)=0),"",K228/H228)</f>
      </c>
      <c r="M228" s="15">
        <f>IF(OR(G228="",C228=""),"",G228-C228)</f>
      </c>
      <c r="N228" s="15">
        <f>IF(A228="","",IF(G228="","IN STOCK","SOLD"))</f>
      </c>
      <c r="O228" s="15">
        <f>IF(G228="","",MONTH(G228))</f>
      </c>
      <c r="P228" s="15">
        <f>IF(G228="","",YEAR(G228))</f>
      </c>
    </row>
    <row r="229" spans="1:16" x14ac:dyDescent="0.25">
      <c r="A229" s="9"/>
      <c r="B229" s="9"/>
      <c r="C229" s="11"/>
      <c r="D229" s="12"/>
      <c r="E229" s="9"/>
      <c r="F229" s="12"/>
      <c r="G229" s="11"/>
      <c r="H229" s="12"/>
      <c r="I229" s="12"/>
      <c r="J229" s="13">
        <f>IF(OR(G229="",H229=""),"",ROUND(N(H229)*IFERROR(INDEX(Settings!$B$2:$B$11,MATCH(E229,Settings!$A$2:$A$11,0)),0),2))</f>
      </c>
      <c r="K229" s="13">
        <f>IF(G229="","",N(H229)-N(D229)-N(J229)-N(I229))</f>
      </c>
      <c r="L229" s="14">
        <f>IF(OR(G229="",N(H229)=0),"",K229/H229)</f>
      </c>
      <c r="M229" s="15">
        <f>IF(OR(G229="",C229=""),"",G229-C229)</f>
      </c>
      <c r="N229" s="15">
        <f>IF(A229="","",IF(G229="","IN STOCK","SOLD"))</f>
      </c>
      <c r="O229" s="15">
        <f>IF(G229="","",MONTH(G229))</f>
      </c>
      <c r="P229" s="15">
        <f>IF(G229="","",YEAR(G229))</f>
      </c>
    </row>
    <row r="230" spans="1:16" x14ac:dyDescent="0.25">
      <c r="A230" s="9"/>
      <c r="B230" s="9"/>
      <c r="C230" s="11"/>
      <c r="D230" s="12"/>
      <c r="E230" s="9"/>
      <c r="F230" s="12"/>
      <c r="G230" s="11"/>
      <c r="H230" s="12"/>
      <c r="I230" s="12"/>
      <c r="J230" s="13">
        <f>IF(OR(G230="",H230=""),"",ROUND(N(H230)*IFERROR(INDEX(Settings!$B$2:$B$11,MATCH(E230,Settings!$A$2:$A$11,0)),0),2))</f>
      </c>
      <c r="K230" s="13">
        <f>IF(G230="","",N(H230)-N(D230)-N(J230)-N(I230))</f>
      </c>
      <c r="L230" s="14">
        <f>IF(OR(G230="",N(H230)=0),"",K230/H230)</f>
      </c>
      <c r="M230" s="15">
        <f>IF(OR(G230="",C230=""),"",G230-C230)</f>
      </c>
      <c r="N230" s="15">
        <f>IF(A230="","",IF(G230="","IN STOCK","SOLD"))</f>
      </c>
      <c r="O230" s="15">
        <f>IF(G230="","",MONTH(G230))</f>
      </c>
      <c r="P230" s="15">
        <f>IF(G230="","",YEAR(G230))</f>
      </c>
    </row>
    <row r="231" spans="1:16" x14ac:dyDescent="0.25">
      <c r="A231" s="9"/>
      <c r="B231" s="9"/>
      <c r="C231" s="11"/>
      <c r="D231" s="12"/>
      <c r="E231" s="9"/>
      <c r="F231" s="12"/>
      <c r="G231" s="11"/>
      <c r="H231" s="12"/>
      <c r="I231" s="12"/>
      <c r="J231" s="13">
        <f>IF(OR(G231="",H231=""),"",ROUND(N(H231)*IFERROR(INDEX(Settings!$B$2:$B$11,MATCH(E231,Settings!$A$2:$A$11,0)),0),2))</f>
      </c>
      <c r="K231" s="13">
        <f>IF(G231="","",N(H231)-N(D231)-N(J231)-N(I231))</f>
      </c>
      <c r="L231" s="14">
        <f>IF(OR(G231="",N(H231)=0),"",K231/H231)</f>
      </c>
      <c r="M231" s="15">
        <f>IF(OR(G231="",C231=""),"",G231-C231)</f>
      </c>
      <c r="N231" s="15">
        <f>IF(A231="","",IF(G231="","IN STOCK","SOLD"))</f>
      </c>
      <c r="O231" s="15">
        <f>IF(G231="","",MONTH(G231))</f>
      </c>
      <c r="P231" s="15">
        <f>IF(G231="","",YEAR(G231))</f>
      </c>
    </row>
    <row r="232" spans="1:16" x14ac:dyDescent="0.25">
      <c r="A232" s="9"/>
      <c r="B232" s="9"/>
      <c r="C232" s="11"/>
      <c r="D232" s="12"/>
      <c r="E232" s="9"/>
      <c r="F232" s="12"/>
      <c r="G232" s="11"/>
      <c r="H232" s="12"/>
      <c r="I232" s="12"/>
      <c r="J232" s="13">
        <f>IF(OR(G232="",H232=""),"",ROUND(N(H232)*IFERROR(INDEX(Settings!$B$2:$B$11,MATCH(E232,Settings!$A$2:$A$11,0)),0),2))</f>
      </c>
      <c r="K232" s="13">
        <f>IF(G232="","",N(H232)-N(D232)-N(J232)-N(I232))</f>
      </c>
      <c r="L232" s="14">
        <f>IF(OR(G232="",N(H232)=0),"",K232/H232)</f>
      </c>
      <c r="M232" s="15">
        <f>IF(OR(G232="",C232=""),"",G232-C232)</f>
      </c>
      <c r="N232" s="15">
        <f>IF(A232="","",IF(G232="","IN STOCK","SOLD"))</f>
      </c>
      <c r="O232" s="15">
        <f>IF(G232="","",MONTH(G232))</f>
      </c>
      <c r="P232" s="15">
        <f>IF(G232="","",YEAR(G232))</f>
      </c>
    </row>
    <row r="233" spans="1:16" x14ac:dyDescent="0.25">
      <c r="A233" s="9"/>
      <c r="B233" s="9"/>
      <c r="C233" s="11"/>
      <c r="D233" s="12"/>
      <c r="E233" s="9"/>
      <c r="F233" s="12"/>
      <c r="G233" s="11"/>
      <c r="H233" s="12"/>
      <c r="I233" s="12"/>
      <c r="J233" s="13">
        <f>IF(OR(G233="",H233=""),"",ROUND(N(H233)*IFERROR(INDEX(Settings!$B$2:$B$11,MATCH(E233,Settings!$A$2:$A$11,0)),0),2))</f>
      </c>
      <c r="K233" s="13">
        <f>IF(G233="","",N(H233)-N(D233)-N(J233)-N(I233))</f>
      </c>
      <c r="L233" s="14">
        <f>IF(OR(G233="",N(H233)=0),"",K233/H233)</f>
      </c>
      <c r="M233" s="15">
        <f>IF(OR(G233="",C233=""),"",G233-C233)</f>
      </c>
      <c r="N233" s="15">
        <f>IF(A233="","",IF(G233="","IN STOCK","SOLD"))</f>
      </c>
      <c r="O233" s="15">
        <f>IF(G233="","",MONTH(G233))</f>
      </c>
      <c r="P233" s="15">
        <f>IF(G233="","",YEAR(G233))</f>
      </c>
    </row>
    <row r="234" spans="1:16" x14ac:dyDescent="0.25">
      <c r="A234" s="9"/>
      <c r="B234" s="9"/>
      <c r="C234" s="11"/>
      <c r="D234" s="12"/>
      <c r="E234" s="9"/>
      <c r="F234" s="12"/>
      <c r="G234" s="11"/>
      <c r="H234" s="12"/>
      <c r="I234" s="12"/>
      <c r="J234" s="13">
        <f>IF(OR(G234="",H234=""),"",ROUND(N(H234)*IFERROR(INDEX(Settings!$B$2:$B$11,MATCH(E234,Settings!$A$2:$A$11,0)),0),2))</f>
      </c>
      <c r="K234" s="13">
        <f>IF(G234="","",N(H234)-N(D234)-N(J234)-N(I234))</f>
      </c>
      <c r="L234" s="14">
        <f>IF(OR(G234="",N(H234)=0),"",K234/H234)</f>
      </c>
      <c r="M234" s="15">
        <f>IF(OR(G234="",C234=""),"",G234-C234)</f>
      </c>
      <c r="N234" s="15">
        <f>IF(A234="","",IF(G234="","IN STOCK","SOLD"))</f>
      </c>
      <c r="O234" s="15">
        <f>IF(G234="","",MONTH(G234))</f>
      </c>
      <c r="P234" s="15">
        <f>IF(G234="","",YEAR(G234))</f>
      </c>
    </row>
    <row r="235" spans="1:16" x14ac:dyDescent="0.25">
      <c r="A235" s="9"/>
      <c r="B235" s="9"/>
      <c r="C235" s="11"/>
      <c r="D235" s="12"/>
      <c r="E235" s="9"/>
      <c r="F235" s="12"/>
      <c r="G235" s="11"/>
      <c r="H235" s="12"/>
      <c r="I235" s="12"/>
      <c r="J235" s="13">
        <f>IF(OR(G235="",H235=""),"",ROUND(N(H235)*IFERROR(INDEX(Settings!$B$2:$B$11,MATCH(E235,Settings!$A$2:$A$11,0)),0),2))</f>
      </c>
      <c r="K235" s="13">
        <f>IF(G235="","",N(H235)-N(D235)-N(J235)-N(I235))</f>
      </c>
      <c r="L235" s="14">
        <f>IF(OR(G235="",N(H235)=0),"",K235/H235)</f>
      </c>
      <c r="M235" s="15">
        <f>IF(OR(G235="",C235=""),"",G235-C235)</f>
      </c>
      <c r="N235" s="15">
        <f>IF(A235="","",IF(G235="","IN STOCK","SOLD"))</f>
      </c>
      <c r="O235" s="15">
        <f>IF(G235="","",MONTH(G235))</f>
      </c>
      <c r="P235" s="15">
        <f>IF(G235="","",YEAR(G235))</f>
      </c>
    </row>
    <row r="236" spans="1:16" x14ac:dyDescent="0.25">
      <c r="A236" s="9"/>
      <c r="B236" s="9"/>
      <c r="C236" s="11"/>
      <c r="D236" s="12"/>
      <c r="E236" s="9"/>
      <c r="F236" s="12"/>
      <c r="G236" s="11"/>
      <c r="H236" s="12"/>
      <c r="I236" s="12"/>
      <c r="J236" s="13">
        <f>IF(OR(G236="",H236=""),"",ROUND(N(H236)*IFERROR(INDEX(Settings!$B$2:$B$11,MATCH(E236,Settings!$A$2:$A$11,0)),0),2))</f>
      </c>
      <c r="K236" s="13">
        <f>IF(G236="","",N(H236)-N(D236)-N(J236)-N(I236))</f>
      </c>
      <c r="L236" s="14">
        <f>IF(OR(G236="",N(H236)=0),"",K236/H236)</f>
      </c>
      <c r="M236" s="15">
        <f>IF(OR(G236="",C236=""),"",G236-C236)</f>
      </c>
      <c r="N236" s="15">
        <f>IF(A236="","",IF(G236="","IN STOCK","SOLD"))</f>
      </c>
      <c r="O236" s="15">
        <f>IF(G236="","",MONTH(G236))</f>
      </c>
      <c r="P236" s="15">
        <f>IF(G236="","",YEAR(G236))</f>
      </c>
    </row>
    <row r="237" spans="1:16" x14ac:dyDescent="0.25">
      <c r="A237" s="9"/>
      <c r="B237" s="9"/>
      <c r="C237" s="11"/>
      <c r="D237" s="12"/>
      <c r="E237" s="9"/>
      <c r="F237" s="12"/>
      <c r="G237" s="11"/>
      <c r="H237" s="12"/>
      <c r="I237" s="12"/>
      <c r="J237" s="13">
        <f>IF(OR(G237="",H237=""),"",ROUND(N(H237)*IFERROR(INDEX(Settings!$B$2:$B$11,MATCH(E237,Settings!$A$2:$A$11,0)),0),2))</f>
      </c>
      <c r="K237" s="13">
        <f>IF(G237="","",N(H237)-N(D237)-N(J237)-N(I237))</f>
      </c>
      <c r="L237" s="14">
        <f>IF(OR(G237="",N(H237)=0),"",K237/H237)</f>
      </c>
      <c r="M237" s="15">
        <f>IF(OR(G237="",C237=""),"",G237-C237)</f>
      </c>
      <c r="N237" s="15">
        <f>IF(A237="","",IF(G237="","IN STOCK","SOLD"))</f>
      </c>
      <c r="O237" s="15">
        <f>IF(G237="","",MONTH(G237))</f>
      </c>
      <c r="P237" s="15">
        <f>IF(G237="","",YEAR(G237))</f>
      </c>
    </row>
    <row r="238" spans="1:16" x14ac:dyDescent="0.25">
      <c r="A238" s="9"/>
      <c r="B238" s="9"/>
      <c r="C238" s="11"/>
      <c r="D238" s="12"/>
      <c r="E238" s="9"/>
      <c r="F238" s="12"/>
      <c r="G238" s="11"/>
      <c r="H238" s="12"/>
      <c r="I238" s="12"/>
      <c r="J238" s="13">
        <f>IF(OR(G238="",H238=""),"",ROUND(N(H238)*IFERROR(INDEX(Settings!$B$2:$B$11,MATCH(E238,Settings!$A$2:$A$11,0)),0),2))</f>
      </c>
      <c r="K238" s="13">
        <f>IF(G238="","",N(H238)-N(D238)-N(J238)-N(I238))</f>
      </c>
      <c r="L238" s="14">
        <f>IF(OR(G238="",N(H238)=0),"",K238/H238)</f>
      </c>
      <c r="M238" s="15">
        <f>IF(OR(G238="",C238=""),"",G238-C238)</f>
      </c>
      <c r="N238" s="15">
        <f>IF(A238="","",IF(G238="","IN STOCK","SOLD"))</f>
      </c>
      <c r="O238" s="15">
        <f>IF(G238="","",MONTH(G238))</f>
      </c>
      <c r="P238" s="15">
        <f>IF(G238="","",YEAR(G238))</f>
      </c>
    </row>
    <row r="239" spans="1:16" x14ac:dyDescent="0.25">
      <c r="A239" s="9"/>
      <c r="B239" s="9"/>
      <c r="C239" s="11"/>
      <c r="D239" s="12"/>
      <c r="E239" s="9"/>
      <c r="F239" s="12"/>
      <c r="G239" s="11"/>
      <c r="H239" s="12"/>
      <c r="I239" s="12"/>
      <c r="J239" s="13">
        <f>IF(OR(G239="",H239=""),"",ROUND(N(H239)*IFERROR(INDEX(Settings!$B$2:$B$11,MATCH(E239,Settings!$A$2:$A$11,0)),0),2))</f>
      </c>
      <c r="K239" s="13">
        <f>IF(G239="","",N(H239)-N(D239)-N(J239)-N(I239))</f>
      </c>
      <c r="L239" s="14">
        <f>IF(OR(G239="",N(H239)=0),"",K239/H239)</f>
      </c>
      <c r="M239" s="15">
        <f>IF(OR(G239="",C239=""),"",G239-C239)</f>
      </c>
      <c r="N239" s="15">
        <f>IF(A239="","",IF(G239="","IN STOCK","SOLD"))</f>
      </c>
      <c r="O239" s="15">
        <f>IF(G239="","",MONTH(G239))</f>
      </c>
      <c r="P239" s="15">
        <f>IF(G239="","",YEAR(G239))</f>
      </c>
    </row>
    <row r="240" spans="1:16" x14ac:dyDescent="0.25">
      <c r="A240" s="9"/>
      <c r="B240" s="9"/>
      <c r="C240" s="11"/>
      <c r="D240" s="12"/>
      <c r="E240" s="9"/>
      <c r="F240" s="12"/>
      <c r="G240" s="11"/>
      <c r="H240" s="12"/>
      <c r="I240" s="12"/>
      <c r="J240" s="13">
        <f>IF(OR(G240="",H240=""),"",ROUND(N(H240)*IFERROR(INDEX(Settings!$B$2:$B$11,MATCH(E240,Settings!$A$2:$A$11,0)),0),2))</f>
      </c>
      <c r="K240" s="13">
        <f>IF(G240="","",N(H240)-N(D240)-N(J240)-N(I240))</f>
      </c>
      <c r="L240" s="14">
        <f>IF(OR(G240="",N(H240)=0),"",K240/H240)</f>
      </c>
      <c r="M240" s="15">
        <f>IF(OR(G240="",C240=""),"",G240-C240)</f>
      </c>
      <c r="N240" s="15">
        <f>IF(A240="","",IF(G240="","IN STOCK","SOLD"))</f>
      </c>
      <c r="O240" s="15">
        <f>IF(G240="","",MONTH(G240))</f>
      </c>
      <c r="P240" s="15">
        <f>IF(G240="","",YEAR(G240))</f>
      </c>
    </row>
    <row r="241" spans="1:16" x14ac:dyDescent="0.25">
      <c r="A241" s="9"/>
      <c r="B241" s="9"/>
      <c r="C241" s="11"/>
      <c r="D241" s="12"/>
      <c r="E241" s="9"/>
      <c r="F241" s="12"/>
      <c r="G241" s="11"/>
      <c r="H241" s="12"/>
      <c r="I241" s="12"/>
      <c r="J241" s="13">
        <f>IF(OR(G241="",H241=""),"",ROUND(N(H241)*IFERROR(INDEX(Settings!$B$2:$B$11,MATCH(E241,Settings!$A$2:$A$11,0)),0),2))</f>
      </c>
      <c r="K241" s="13">
        <f>IF(G241="","",N(H241)-N(D241)-N(J241)-N(I241))</f>
      </c>
      <c r="L241" s="14">
        <f>IF(OR(G241="",N(H241)=0),"",K241/H241)</f>
      </c>
      <c r="M241" s="15">
        <f>IF(OR(G241="",C241=""),"",G241-C241)</f>
      </c>
      <c r="N241" s="15">
        <f>IF(A241="","",IF(G241="","IN STOCK","SOLD"))</f>
      </c>
      <c r="O241" s="15">
        <f>IF(G241="","",MONTH(G241))</f>
      </c>
      <c r="P241" s="15">
        <f>IF(G241="","",YEAR(G241))</f>
      </c>
    </row>
    <row r="242" spans="1:16" x14ac:dyDescent="0.25">
      <c r="A242" s="9"/>
      <c r="B242" s="9"/>
      <c r="C242" s="11"/>
      <c r="D242" s="12"/>
      <c r="E242" s="9"/>
      <c r="F242" s="12"/>
      <c r="G242" s="11"/>
      <c r="H242" s="12"/>
      <c r="I242" s="12"/>
      <c r="J242" s="13">
        <f>IF(OR(G242="",H242=""),"",ROUND(N(H242)*IFERROR(INDEX(Settings!$B$2:$B$11,MATCH(E242,Settings!$A$2:$A$11,0)),0),2))</f>
      </c>
      <c r="K242" s="13">
        <f>IF(G242="","",N(H242)-N(D242)-N(J242)-N(I242))</f>
      </c>
      <c r="L242" s="14">
        <f>IF(OR(G242="",N(H242)=0),"",K242/H242)</f>
      </c>
      <c r="M242" s="15">
        <f>IF(OR(G242="",C242=""),"",G242-C242)</f>
      </c>
      <c r="N242" s="15">
        <f>IF(A242="","",IF(G242="","IN STOCK","SOLD"))</f>
      </c>
      <c r="O242" s="15">
        <f>IF(G242="","",MONTH(G242))</f>
      </c>
      <c r="P242" s="15">
        <f>IF(G242="","",YEAR(G242))</f>
      </c>
    </row>
    <row r="243" spans="1:16" x14ac:dyDescent="0.25">
      <c r="A243" s="9"/>
      <c r="B243" s="9"/>
      <c r="C243" s="11"/>
      <c r="D243" s="12"/>
      <c r="E243" s="9"/>
      <c r="F243" s="12"/>
      <c r="G243" s="11"/>
      <c r="H243" s="12"/>
      <c r="I243" s="12"/>
      <c r="J243" s="13">
        <f>IF(OR(G243="",H243=""),"",ROUND(N(H243)*IFERROR(INDEX(Settings!$B$2:$B$11,MATCH(E243,Settings!$A$2:$A$11,0)),0),2))</f>
      </c>
      <c r="K243" s="13">
        <f>IF(G243="","",N(H243)-N(D243)-N(J243)-N(I243))</f>
      </c>
      <c r="L243" s="14">
        <f>IF(OR(G243="",N(H243)=0),"",K243/H243)</f>
      </c>
      <c r="M243" s="15">
        <f>IF(OR(G243="",C243=""),"",G243-C243)</f>
      </c>
      <c r="N243" s="15">
        <f>IF(A243="","",IF(G243="","IN STOCK","SOLD"))</f>
      </c>
      <c r="O243" s="15">
        <f>IF(G243="","",MONTH(G243))</f>
      </c>
      <c r="P243" s="15">
        <f>IF(G243="","",YEAR(G243))</f>
      </c>
    </row>
    <row r="244" spans="1:16" x14ac:dyDescent="0.25">
      <c r="A244" s="9"/>
      <c r="B244" s="9"/>
      <c r="C244" s="11"/>
      <c r="D244" s="12"/>
      <c r="E244" s="9"/>
      <c r="F244" s="12"/>
      <c r="G244" s="11"/>
      <c r="H244" s="12"/>
      <c r="I244" s="12"/>
      <c r="J244" s="13">
        <f>IF(OR(G244="",H244=""),"",ROUND(N(H244)*IFERROR(INDEX(Settings!$B$2:$B$11,MATCH(E244,Settings!$A$2:$A$11,0)),0),2))</f>
      </c>
      <c r="K244" s="13">
        <f>IF(G244="","",N(H244)-N(D244)-N(J244)-N(I244))</f>
      </c>
      <c r="L244" s="14">
        <f>IF(OR(G244="",N(H244)=0),"",K244/H244)</f>
      </c>
      <c r="M244" s="15">
        <f>IF(OR(G244="",C244=""),"",G244-C244)</f>
      </c>
      <c r="N244" s="15">
        <f>IF(A244="","",IF(G244="","IN STOCK","SOLD"))</f>
      </c>
      <c r="O244" s="15">
        <f>IF(G244="","",MONTH(G244))</f>
      </c>
      <c r="P244" s="15">
        <f>IF(G244="","",YEAR(G244))</f>
      </c>
    </row>
    <row r="245" spans="1:16" x14ac:dyDescent="0.25">
      <c r="A245" s="9"/>
      <c r="B245" s="9"/>
      <c r="C245" s="11"/>
      <c r="D245" s="12"/>
      <c r="E245" s="9"/>
      <c r="F245" s="12"/>
      <c r="G245" s="11"/>
      <c r="H245" s="12"/>
      <c r="I245" s="12"/>
      <c r="J245" s="13">
        <f>IF(OR(G245="",H245=""),"",ROUND(N(H245)*IFERROR(INDEX(Settings!$B$2:$B$11,MATCH(E245,Settings!$A$2:$A$11,0)),0),2))</f>
      </c>
      <c r="K245" s="13">
        <f>IF(G245="","",N(H245)-N(D245)-N(J245)-N(I245))</f>
      </c>
      <c r="L245" s="14">
        <f>IF(OR(G245="",N(H245)=0),"",K245/H245)</f>
      </c>
      <c r="M245" s="15">
        <f>IF(OR(G245="",C245=""),"",G245-C245)</f>
      </c>
      <c r="N245" s="15">
        <f>IF(A245="","",IF(G245="","IN STOCK","SOLD"))</f>
      </c>
      <c r="O245" s="15">
        <f>IF(G245="","",MONTH(G245))</f>
      </c>
      <c r="P245" s="15">
        <f>IF(G245="","",YEAR(G245))</f>
      </c>
    </row>
    <row r="246" spans="1:16" x14ac:dyDescent="0.25">
      <c r="A246" s="9"/>
      <c r="B246" s="9"/>
      <c r="C246" s="11"/>
      <c r="D246" s="12"/>
      <c r="E246" s="9"/>
      <c r="F246" s="12"/>
      <c r="G246" s="11"/>
      <c r="H246" s="12"/>
      <c r="I246" s="12"/>
      <c r="J246" s="13">
        <f>IF(OR(G246="",H246=""),"",ROUND(N(H246)*IFERROR(INDEX(Settings!$B$2:$B$11,MATCH(E246,Settings!$A$2:$A$11,0)),0),2))</f>
      </c>
      <c r="K246" s="13">
        <f>IF(G246="","",N(H246)-N(D246)-N(J246)-N(I246))</f>
      </c>
      <c r="L246" s="14">
        <f>IF(OR(G246="",N(H246)=0),"",K246/H246)</f>
      </c>
      <c r="M246" s="15">
        <f>IF(OR(G246="",C246=""),"",G246-C246)</f>
      </c>
      <c r="N246" s="15">
        <f>IF(A246="","",IF(G246="","IN STOCK","SOLD"))</f>
      </c>
      <c r="O246" s="15">
        <f>IF(G246="","",MONTH(G246))</f>
      </c>
      <c r="P246" s="15">
        <f>IF(G246="","",YEAR(G246))</f>
      </c>
    </row>
    <row r="247" spans="1:16" x14ac:dyDescent="0.25">
      <c r="A247" s="9"/>
      <c r="B247" s="9"/>
      <c r="C247" s="11"/>
      <c r="D247" s="12"/>
      <c r="E247" s="9"/>
      <c r="F247" s="12"/>
      <c r="G247" s="11"/>
      <c r="H247" s="12"/>
      <c r="I247" s="12"/>
      <c r="J247" s="13">
        <f>IF(OR(G247="",H247=""),"",ROUND(N(H247)*IFERROR(INDEX(Settings!$B$2:$B$11,MATCH(E247,Settings!$A$2:$A$11,0)),0),2))</f>
      </c>
      <c r="K247" s="13">
        <f>IF(G247="","",N(H247)-N(D247)-N(J247)-N(I247))</f>
      </c>
      <c r="L247" s="14">
        <f>IF(OR(G247="",N(H247)=0),"",K247/H247)</f>
      </c>
      <c r="M247" s="15">
        <f>IF(OR(G247="",C247=""),"",G247-C247)</f>
      </c>
      <c r="N247" s="15">
        <f>IF(A247="","",IF(G247="","IN STOCK","SOLD"))</f>
      </c>
      <c r="O247" s="15">
        <f>IF(G247="","",MONTH(G247))</f>
      </c>
      <c r="P247" s="15">
        <f>IF(G247="","",YEAR(G247))</f>
      </c>
    </row>
    <row r="248" spans="1:16" x14ac:dyDescent="0.25">
      <c r="A248" s="9"/>
      <c r="B248" s="9"/>
      <c r="C248" s="11"/>
      <c r="D248" s="12"/>
      <c r="E248" s="9"/>
      <c r="F248" s="12"/>
      <c r="G248" s="11"/>
      <c r="H248" s="12"/>
      <c r="I248" s="12"/>
      <c r="J248" s="13">
        <f>IF(OR(G248="",H248=""),"",ROUND(N(H248)*IFERROR(INDEX(Settings!$B$2:$B$11,MATCH(E248,Settings!$A$2:$A$11,0)),0),2))</f>
      </c>
      <c r="K248" s="13">
        <f>IF(G248="","",N(H248)-N(D248)-N(J248)-N(I248))</f>
      </c>
      <c r="L248" s="14">
        <f>IF(OR(G248="",N(H248)=0),"",K248/H248)</f>
      </c>
      <c r="M248" s="15">
        <f>IF(OR(G248="",C248=""),"",G248-C248)</f>
      </c>
      <c r="N248" s="15">
        <f>IF(A248="","",IF(G248="","IN STOCK","SOLD"))</f>
      </c>
      <c r="O248" s="15">
        <f>IF(G248="","",MONTH(G248))</f>
      </c>
      <c r="P248" s="15">
        <f>IF(G248="","",YEAR(G248))</f>
      </c>
    </row>
    <row r="249" spans="1:16" x14ac:dyDescent="0.25">
      <c r="A249" s="9"/>
      <c r="B249" s="9"/>
      <c r="C249" s="11"/>
      <c r="D249" s="12"/>
      <c r="E249" s="9"/>
      <c r="F249" s="12"/>
      <c r="G249" s="11"/>
      <c r="H249" s="12"/>
      <c r="I249" s="12"/>
      <c r="J249" s="13">
        <f>IF(OR(G249="",H249=""),"",ROUND(N(H249)*IFERROR(INDEX(Settings!$B$2:$B$11,MATCH(E249,Settings!$A$2:$A$11,0)),0),2))</f>
      </c>
      <c r="K249" s="13">
        <f>IF(G249="","",N(H249)-N(D249)-N(J249)-N(I249))</f>
      </c>
      <c r="L249" s="14">
        <f>IF(OR(G249="",N(H249)=0),"",K249/H249)</f>
      </c>
      <c r="M249" s="15">
        <f>IF(OR(G249="",C249=""),"",G249-C249)</f>
      </c>
      <c r="N249" s="15">
        <f>IF(A249="","",IF(G249="","IN STOCK","SOLD"))</f>
      </c>
      <c r="O249" s="15">
        <f>IF(G249="","",MONTH(G249))</f>
      </c>
      <c r="P249" s="15">
        <f>IF(G249="","",YEAR(G249))</f>
      </c>
    </row>
    <row r="250" spans="1:16" x14ac:dyDescent="0.25">
      <c r="A250" s="9"/>
      <c r="B250" s="9"/>
      <c r="C250" s="11"/>
      <c r="D250" s="12"/>
      <c r="E250" s="9"/>
      <c r="F250" s="12"/>
      <c r="G250" s="11"/>
      <c r="H250" s="12"/>
      <c r="I250" s="12"/>
      <c r="J250" s="13">
        <f>IF(OR(G250="",H250=""),"",ROUND(N(H250)*IFERROR(INDEX(Settings!$B$2:$B$11,MATCH(E250,Settings!$A$2:$A$11,0)),0),2))</f>
      </c>
      <c r="K250" s="13">
        <f>IF(G250="","",N(H250)-N(D250)-N(J250)-N(I250))</f>
      </c>
      <c r="L250" s="14">
        <f>IF(OR(G250="",N(H250)=0),"",K250/H250)</f>
      </c>
      <c r="M250" s="15">
        <f>IF(OR(G250="",C250=""),"",G250-C250)</f>
      </c>
      <c r="N250" s="15">
        <f>IF(A250="","",IF(G250="","IN STOCK","SOLD"))</f>
      </c>
      <c r="O250" s="15">
        <f>IF(G250="","",MONTH(G250))</f>
      </c>
      <c r="P250" s="15">
        <f>IF(G250="","",YEAR(G250))</f>
      </c>
    </row>
    <row r="251" spans="1:16" x14ac:dyDescent="0.25">
      <c r="A251" s="9"/>
      <c r="B251" s="9"/>
      <c r="C251" s="11"/>
      <c r="D251" s="12"/>
      <c r="E251" s="9"/>
      <c r="F251" s="12"/>
      <c r="G251" s="11"/>
      <c r="H251" s="12"/>
      <c r="I251" s="12"/>
      <c r="J251" s="13">
        <f>IF(OR(G251="",H251=""),"",ROUND(N(H251)*IFERROR(INDEX(Settings!$B$2:$B$11,MATCH(E251,Settings!$A$2:$A$11,0)),0),2))</f>
      </c>
      <c r="K251" s="13">
        <f>IF(G251="","",N(H251)-N(D251)-N(J251)-N(I251))</f>
      </c>
      <c r="L251" s="14">
        <f>IF(OR(G251="",N(H251)=0),"",K251/H251)</f>
      </c>
      <c r="M251" s="15">
        <f>IF(OR(G251="",C251=""),"",G251-C251)</f>
      </c>
      <c r="N251" s="15">
        <f>IF(A251="","",IF(G251="","IN STOCK","SOLD"))</f>
      </c>
      <c r="O251" s="15">
        <f>IF(G251="","",MONTH(G251))</f>
      </c>
      <c r="P251" s="15">
        <f>IF(G251="","",YEAR(G251))</f>
      </c>
    </row>
    <row r="252" spans="1:16" x14ac:dyDescent="0.25">
      <c r="A252" s="9"/>
      <c r="B252" s="9"/>
      <c r="C252" s="11"/>
      <c r="D252" s="12"/>
      <c r="E252" s="9"/>
      <c r="F252" s="12"/>
      <c r="G252" s="11"/>
      <c r="H252" s="12"/>
      <c r="I252" s="12"/>
      <c r="J252" s="13">
        <f>IF(OR(G252="",H252=""),"",ROUND(N(H252)*IFERROR(INDEX(Settings!$B$2:$B$11,MATCH(E252,Settings!$A$2:$A$11,0)),0),2))</f>
      </c>
      <c r="K252" s="13">
        <f>IF(G252="","",N(H252)-N(D252)-N(J252)-N(I252))</f>
      </c>
      <c r="L252" s="14">
        <f>IF(OR(G252="",N(H252)=0),"",K252/H252)</f>
      </c>
      <c r="M252" s="15">
        <f>IF(OR(G252="",C252=""),"",G252-C252)</f>
      </c>
      <c r="N252" s="15">
        <f>IF(A252="","",IF(G252="","IN STOCK","SOLD"))</f>
      </c>
      <c r="O252" s="15">
        <f>IF(G252="","",MONTH(G252))</f>
      </c>
      <c r="P252" s="15">
        <f>IF(G252="","",YEAR(G252))</f>
      </c>
    </row>
    <row r="253" spans="1:16" x14ac:dyDescent="0.25">
      <c r="A253" s="9"/>
      <c r="B253" s="9"/>
      <c r="C253" s="11"/>
      <c r="D253" s="12"/>
      <c r="E253" s="9"/>
      <c r="F253" s="12"/>
      <c r="G253" s="11"/>
      <c r="H253" s="12"/>
      <c r="I253" s="12"/>
      <c r="J253" s="13">
        <f>IF(OR(G253="",H253=""),"",ROUND(N(H253)*IFERROR(INDEX(Settings!$B$2:$B$11,MATCH(E253,Settings!$A$2:$A$11,0)),0),2))</f>
      </c>
      <c r="K253" s="13">
        <f>IF(G253="","",N(H253)-N(D253)-N(J253)-N(I253))</f>
      </c>
      <c r="L253" s="14">
        <f>IF(OR(G253="",N(H253)=0),"",K253/H253)</f>
      </c>
      <c r="M253" s="15">
        <f>IF(OR(G253="",C253=""),"",G253-C253)</f>
      </c>
      <c r="N253" s="15">
        <f>IF(A253="","",IF(G253="","IN STOCK","SOLD"))</f>
      </c>
      <c r="O253" s="15">
        <f>IF(G253="","",MONTH(G253))</f>
      </c>
      <c r="P253" s="15">
        <f>IF(G253="","",YEAR(G253))</f>
      </c>
    </row>
    <row r="254" spans="1:16" x14ac:dyDescent="0.25">
      <c r="A254" s="9"/>
      <c r="B254" s="9"/>
      <c r="C254" s="11"/>
      <c r="D254" s="12"/>
      <c r="E254" s="9"/>
      <c r="F254" s="12"/>
      <c r="G254" s="11"/>
      <c r="H254" s="12"/>
      <c r="I254" s="12"/>
      <c r="J254" s="13">
        <f>IF(OR(G254="",H254=""),"",ROUND(N(H254)*IFERROR(INDEX(Settings!$B$2:$B$11,MATCH(E254,Settings!$A$2:$A$11,0)),0),2))</f>
      </c>
      <c r="K254" s="13">
        <f>IF(G254="","",N(H254)-N(D254)-N(J254)-N(I254))</f>
      </c>
      <c r="L254" s="14">
        <f>IF(OR(G254="",N(H254)=0),"",K254/H254)</f>
      </c>
      <c r="M254" s="15">
        <f>IF(OR(G254="",C254=""),"",G254-C254)</f>
      </c>
      <c r="N254" s="15">
        <f>IF(A254="","",IF(G254="","IN STOCK","SOLD"))</f>
      </c>
      <c r="O254" s="15">
        <f>IF(G254="","",MONTH(G254))</f>
      </c>
      <c r="P254" s="15">
        <f>IF(G254="","",YEAR(G254))</f>
      </c>
    </row>
    <row r="255" spans="1:16" x14ac:dyDescent="0.25">
      <c r="A255" s="9"/>
      <c r="B255" s="9"/>
      <c r="C255" s="11"/>
      <c r="D255" s="12"/>
      <c r="E255" s="9"/>
      <c r="F255" s="12"/>
      <c r="G255" s="11"/>
      <c r="H255" s="12"/>
      <c r="I255" s="12"/>
      <c r="J255" s="13">
        <f>IF(OR(G255="",H255=""),"",ROUND(N(H255)*IFERROR(INDEX(Settings!$B$2:$B$11,MATCH(E255,Settings!$A$2:$A$11,0)),0),2))</f>
      </c>
      <c r="K255" s="13">
        <f>IF(G255="","",N(H255)-N(D255)-N(J255)-N(I255))</f>
      </c>
      <c r="L255" s="14">
        <f>IF(OR(G255="",N(H255)=0),"",K255/H255)</f>
      </c>
      <c r="M255" s="15">
        <f>IF(OR(G255="",C255=""),"",G255-C255)</f>
      </c>
      <c r="N255" s="15">
        <f>IF(A255="","",IF(G255="","IN STOCK","SOLD"))</f>
      </c>
      <c r="O255" s="15">
        <f>IF(G255="","",MONTH(G255))</f>
      </c>
      <c r="P255" s="15">
        <f>IF(G255="","",YEAR(G255))</f>
      </c>
    </row>
    <row r="256" spans="1:16" x14ac:dyDescent="0.25">
      <c r="A256" s="9"/>
      <c r="B256" s="9"/>
      <c r="C256" s="11"/>
      <c r="D256" s="12"/>
      <c r="E256" s="9"/>
      <c r="F256" s="12"/>
      <c r="G256" s="11"/>
      <c r="H256" s="12"/>
      <c r="I256" s="12"/>
      <c r="J256" s="13">
        <f>IF(OR(G256="",H256=""),"",ROUND(N(H256)*IFERROR(INDEX(Settings!$B$2:$B$11,MATCH(E256,Settings!$A$2:$A$11,0)),0),2))</f>
      </c>
      <c r="K256" s="13">
        <f>IF(G256="","",N(H256)-N(D256)-N(J256)-N(I256))</f>
      </c>
      <c r="L256" s="14">
        <f>IF(OR(G256="",N(H256)=0),"",K256/H256)</f>
      </c>
      <c r="M256" s="15">
        <f>IF(OR(G256="",C256=""),"",G256-C256)</f>
      </c>
      <c r="N256" s="15">
        <f>IF(A256="","",IF(G256="","IN STOCK","SOLD"))</f>
      </c>
      <c r="O256" s="15">
        <f>IF(G256="","",MONTH(G256))</f>
      </c>
      <c r="P256" s="15">
        <f>IF(G256="","",YEAR(G256))</f>
      </c>
    </row>
    <row r="257" spans="1:16" x14ac:dyDescent="0.25">
      <c r="A257" s="9"/>
      <c r="B257" s="9"/>
      <c r="C257" s="11"/>
      <c r="D257" s="12"/>
      <c r="E257" s="9"/>
      <c r="F257" s="12"/>
      <c r="G257" s="11"/>
      <c r="H257" s="12"/>
      <c r="I257" s="12"/>
      <c r="J257" s="13">
        <f>IF(OR(G257="",H257=""),"",ROUND(N(H257)*IFERROR(INDEX(Settings!$B$2:$B$11,MATCH(E257,Settings!$A$2:$A$11,0)),0),2))</f>
      </c>
      <c r="K257" s="13">
        <f>IF(G257="","",N(H257)-N(D257)-N(J257)-N(I257))</f>
      </c>
      <c r="L257" s="14">
        <f>IF(OR(G257="",N(H257)=0),"",K257/H257)</f>
      </c>
      <c r="M257" s="15">
        <f>IF(OR(G257="",C257=""),"",G257-C257)</f>
      </c>
      <c r="N257" s="15">
        <f>IF(A257="","",IF(G257="","IN STOCK","SOLD"))</f>
      </c>
      <c r="O257" s="15">
        <f>IF(G257="","",MONTH(G257))</f>
      </c>
      <c r="P257" s="15">
        <f>IF(G257="","",YEAR(G257))</f>
      </c>
    </row>
    <row r="258" spans="1:16" x14ac:dyDescent="0.25">
      <c r="A258" s="9"/>
      <c r="B258" s="9"/>
      <c r="C258" s="11"/>
      <c r="D258" s="12"/>
      <c r="E258" s="9"/>
      <c r="F258" s="12"/>
      <c r="G258" s="11"/>
      <c r="H258" s="12"/>
      <c r="I258" s="12"/>
      <c r="J258" s="13">
        <f>IF(OR(G258="",H258=""),"",ROUND(N(H258)*IFERROR(INDEX(Settings!$B$2:$B$11,MATCH(E258,Settings!$A$2:$A$11,0)),0),2))</f>
      </c>
      <c r="K258" s="13">
        <f>IF(G258="","",N(H258)-N(D258)-N(J258)-N(I258))</f>
      </c>
      <c r="L258" s="14">
        <f>IF(OR(G258="",N(H258)=0),"",K258/H258)</f>
      </c>
      <c r="M258" s="15">
        <f>IF(OR(G258="",C258=""),"",G258-C258)</f>
      </c>
      <c r="N258" s="15">
        <f>IF(A258="","",IF(G258="","IN STOCK","SOLD"))</f>
      </c>
      <c r="O258" s="15">
        <f>IF(G258="","",MONTH(G258))</f>
      </c>
      <c r="P258" s="15">
        <f>IF(G258="","",YEAR(G258))</f>
      </c>
    </row>
    <row r="259" spans="1:16" x14ac:dyDescent="0.25">
      <c r="A259" s="9"/>
      <c r="B259" s="9"/>
      <c r="C259" s="11"/>
      <c r="D259" s="12"/>
      <c r="E259" s="9"/>
      <c r="F259" s="12"/>
      <c r="G259" s="11"/>
      <c r="H259" s="12"/>
      <c r="I259" s="12"/>
      <c r="J259" s="13">
        <f>IF(OR(G259="",H259=""),"",ROUND(N(H259)*IFERROR(INDEX(Settings!$B$2:$B$11,MATCH(E259,Settings!$A$2:$A$11,0)),0),2))</f>
      </c>
      <c r="K259" s="13">
        <f>IF(G259="","",N(H259)-N(D259)-N(J259)-N(I259))</f>
      </c>
      <c r="L259" s="14">
        <f>IF(OR(G259="",N(H259)=0),"",K259/H259)</f>
      </c>
      <c r="M259" s="15">
        <f>IF(OR(G259="",C259=""),"",G259-C259)</f>
      </c>
      <c r="N259" s="15">
        <f>IF(A259="","",IF(G259="","IN STOCK","SOLD"))</f>
      </c>
      <c r="O259" s="15">
        <f>IF(G259="","",MONTH(G259))</f>
      </c>
      <c r="P259" s="15">
        <f>IF(G259="","",YEAR(G259))</f>
      </c>
    </row>
    <row r="260" spans="1:16" x14ac:dyDescent="0.25">
      <c r="A260" s="9"/>
      <c r="B260" s="9"/>
      <c r="C260" s="11"/>
      <c r="D260" s="12"/>
      <c r="E260" s="9"/>
      <c r="F260" s="12"/>
      <c r="G260" s="11"/>
      <c r="H260" s="12"/>
      <c r="I260" s="12"/>
      <c r="J260" s="13">
        <f>IF(OR(G260="",H260=""),"",ROUND(N(H260)*IFERROR(INDEX(Settings!$B$2:$B$11,MATCH(E260,Settings!$A$2:$A$11,0)),0),2))</f>
      </c>
      <c r="K260" s="13">
        <f>IF(G260="","",N(H260)-N(D260)-N(J260)-N(I260))</f>
      </c>
      <c r="L260" s="14">
        <f>IF(OR(G260="",N(H260)=0),"",K260/H260)</f>
      </c>
      <c r="M260" s="15">
        <f>IF(OR(G260="",C260=""),"",G260-C260)</f>
      </c>
      <c r="N260" s="15">
        <f>IF(A260="","",IF(G260="","IN STOCK","SOLD"))</f>
      </c>
      <c r="O260" s="15">
        <f>IF(G260="","",MONTH(G260))</f>
      </c>
      <c r="P260" s="15">
        <f>IF(G260="","",YEAR(G260))</f>
      </c>
    </row>
    <row r="261" spans="1:16" x14ac:dyDescent="0.25">
      <c r="A261" s="9"/>
      <c r="B261" s="9"/>
      <c r="C261" s="11"/>
      <c r="D261" s="12"/>
      <c r="E261" s="9"/>
      <c r="F261" s="12"/>
      <c r="G261" s="11"/>
      <c r="H261" s="12"/>
      <c r="I261" s="12"/>
      <c r="J261" s="13">
        <f>IF(OR(G261="",H261=""),"",ROUND(N(H261)*IFERROR(INDEX(Settings!$B$2:$B$11,MATCH(E261,Settings!$A$2:$A$11,0)),0),2))</f>
      </c>
      <c r="K261" s="13">
        <f>IF(G261="","",N(H261)-N(D261)-N(J261)-N(I261))</f>
      </c>
      <c r="L261" s="14">
        <f>IF(OR(G261="",N(H261)=0),"",K261/H261)</f>
      </c>
      <c r="M261" s="15">
        <f>IF(OR(G261="",C261=""),"",G261-C261)</f>
      </c>
      <c r="N261" s="15">
        <f>IF(A261="","",IF(G261="","IN STOCK","SOLD"))</f>
      </c>
      <c r="O261" s="15">
        <f>IF(G261="","",MONTH(G261))</f>
      </c>
      <c r="P261" s="15">
        <f>IF(G261="","",YEAR(G261))</f>
      </c>
    </row>
    <row r="262" spans="1:16" x14ac:dyDescent="0.25">
      <c r="A262" s="9"/>
      <c r="B262" s="9"/>
      <c r="C262" s="11"/>
      <c r="D262" s="12"/>
      <c r="E262" s="9"/>
      <c r="F262" s="12"/>
      <c r="G262" s="11"/>
      <c r="H262" s="12"/>
      <c r="I262" s="12"/>
      <c r="J262" s="13">
        <f>IF(OR(G262="",H262=""),"",ROUND(N(H262)*IFERROR(INDEX(Settings!$B$2:$B$11,MATCH(E262,Settings!$A$2:$A$11,0)),0),2))</f>
      </c>
      <c r="K262" s="13">
        <f>IF(G262="","",N(H262)-N(D262)-N(J262)-N(I262))</f>
      </c>
      <c r="L262" s="14">
        <f>IF(OR(G262="",N(H262)=0),"",K262/H262)</f>
      </c>
      <c r="M262" s="15">
        <f>IF(OR(G262="",C262=""),"",G262-C262)</f>
      </c>
      <c r="N262" s="15">
        <f>IF(A262="","",IF(G262="","IN STOCK","SOLD"))</f>
      </c>
      <c r="O262" s="15">
        <f>IF(G262="","",MONTH(G262))</f>
      </c>
      <c r="P262" s="15">
        <f>IF(G262="","",YEAR(G262))</f>
      </c>
    </row>
    <row r="263" spans="1:16" x14ac:dyDescent="0.25">
      <c r="A263" s="9"/>
      <c r="B263" s="9"/>
      <c r="C263" s="11"/>
      <c r="D263" s="12"/>
      <c r="E263" s="9"/>
      <c r="F263" s="12"/>
      <c r="G263" s="11"/>
      <c r="H263" s="12"/>
      <c r="I263" s="12"/>
      <c r="J263" s="13">
        <f>IF(OR(G263="",H263=""),"",ROUND(N(H263)*IFERROR(INDEX(Settings!$B$2:$B$11,MATCH(E263,Settings!$A$2:$A$11,0)),0),2))</f>
      </c>
      <c r="K263" s="13">
        <f>IF(G263="","",N(H263)-N(D263)-N(J263)-N(I263))</f>
      </c>
      <c r="L263" s="14">
        <f>IF(OR(G263="",N(H263)=0),"",K263/H263)</f>
      </c>
      <c r="M263" s="15">
        <f>IF(OR(G263="",C263=""),"",G263-C263)</f>
      </c>
      <c r="N263" s="15">
        <f>IF(A263="","",IF(G263="","IN STOCK","SOLD"))</f>
      </c>
      <c r="O263" s="15">
        <f>IF(G263="","",MONTH(G263))</f>
      </c>
      <c r="P263" s="15">
        <f>IF(G263="","",YEAR(G263))</f>
      </c>
    </row>
    <row r="264" spans="1:16" x14ac:dyDescent="0.25">
      <c r="A264" s="9"/>
      <c r="B264" s="9"/>
      <c r="C264" s="11"/>
      <c r="D264" s="12"/>
      <c r="E264" s="9"/>
      <c r="F264" s="12"/>
      <c r="G264" s="11"/>
      <c r="H264" s="12"/>
      <c r="I264" s="12"/>
      <c r="J264" s="13">
        <f>IF(OR(G264="",H264=""),"",ROUND(N(H264)*IFERROR(INDEX(Settings!$B$2:$B$11,MATCH(E264,Settings!$A$2:$A$11,0)),0),2))</f>
      </c>
      <c r="K264" s="13">
        <f>IF(G264="","",N(H264)-N(D264)-N(J264)-N(I264))</f>
      </c>
      <c r="L264" s="14">
        <f>IF(OR(G264="",N(H264)=0),"",K264/H264)</f>
      </c>
      <c r="M264" s="15">
        <f>IF(OR(G264="",C264=""),"",G264-C264)</f>
      </c>
      <c r="N264" s="15">
        <f>IF(A264="","",IF(G264="","IN STOCK","SOLD"))</f>
      </c>
      <c r="O264" s="15">
        <f>IF(G264="","",MONTH(G264))</f>
      </c>
      <c r="P264" s="15">
        <f>IF(G264="","",YEAR(G264))</f>
      </c>
    </row>
    <row r="265" spans="1:16" x14ac:dyDescent="0.25">
      <c r="A265" s="9"/>
      <c r="B265" s="9"/>
      <c r="C265" s="11"/>
      <c r="D265" s="12"/>
      <c r="E265" s="9"/>
      <c r="F265" s="12"/>
      <c r="G265" s="11"/>
      <c r="H265" s="12"/>
      <c r="I265" s="12"/>
      <c r="J265" s="13">
        <f>IF(OR(G265="",H265=""),"",ROUND(N(H265)*IFERROR(INDEX(Settings!$B$2:$B$11,MATCH(E265,Settings!$A$2:$A$11,0)),0),2))</f>
      </c>
      <c r="K265" s="13">
        <f>IF(G265="","",N(H265)-N(D265)-N(J265)-N(I265))</f>
      </c>
      <c r="L265" s="14">
        <f>IF(OR(G265="",N(H265)=0),"",K265/H265)</f>
      </c>
      <c r="M265" s="15">
        <f>IF(OR(G265="",C265=""),"",G265-C265)</f>
      </c>
      <c r="N265" s="15">
        <f>IF(A265="","",IF(G265="","IN STOCK","SOLD"))</f>
      </c>
      <c r="O265" s="15">
        <f>IF(G265="","",MONTH(G265))</f>
      </c>
      <c r="P265" s="15">
        <f>IF(G265="","",YEAR(G265))</f>
      </c>
    </row>
    <row r="266" spans="1:16" x14ac:dyDescent="0.25">
      <c r="A266" s="9"/>
      <c r="B266" s="9"/>
      <c r="C266" s="11"/>
      <c r="D266" s="12"/>
      <c r="E266" s="9"/>
      <c r="F266" s="12"/>
      <c r="G266" s="11"/>
      <c r="H266" s="12"/>
      <c r="I266" s="12"/>
      <c r="J266" s="13">
        <f>IF(OR(G266="",H266=""),"",ROUND(N(H266)*IFERROR(INDEX(Settings!$B$2:$B$11,MATCH(E266,Settings!$A$2:$A$11,0)),0),2))</f>
      </c>
      <c r="K266" s="13">
        <f>IF(G266="","",N(H266)-N(D266)-N(J266)-N(I266))</f>
      </c>
      <c r="L266" s="14">
        <f>IF(OR(G266="",N(H266)=0),"",K266/H266)</f>
      </c>
      <c r="M266" s="15">
        <f>IF(OR(G266="",C266=""),"",G266-C266)</f>
      </c>
      <c r="N266" s="15">
        <f>IF(A266="","",IF(G266="","IN STOCK","SOLD"))</f>
      </c>
      <c r="O266" s="15">
        <f>IF(G266="","",MONTH(G266))</f>
      </c>
      <c r="P266" s="15">
        <f>IF(G266="","",YEAR(G266))</f>
      </c>
    </row>
    <row r="267" spans="1:16" x14ac:dyDescent="0.25">
      <c r="A267" s="9"/>
      <c r="B267" s="9"/>
      <c r="C267" s="11"/>
      <c r="D267" s="12"/>
      <c r="E267" s="9"/>
      <c r="F267" s="12"/>
      <c r="G267" s="11"/>
      <c r="H267" s="12"/>
      <c r="I267" s="12"/>
      <c r="J267" s="13">
        <f>IF(OR(G267="",H267=""),"",ROUND(N(H267)*IFERROR(INDEX(Settings!$B$2:$B$11,MATCH(E267,Settings!$A$2:$A$11,0)),0),2))</f>
      </c>
      <c r="K267" s="13">
        <f>IF(G267="","",N(H267)-N(D267)-N(J267)-N(I267))</f>
      </c>
      <c r="L267" s="14">
        <f>IF(OR(G267="",N(H267)=0),"",K267/H267)</f>
      </c>
      <c r="M267" s="15">
        <f>IF(OR(G267="",C267=""),"",G267-C267)</f>
      </c>
      <c r="N267" s="15">
        <f>IF(A267="","",IF(G267="","IN STOCK","SOLD"))</f>
      </c>
      <c r="O267" s="15">
        <f>IF(G267="","",MONTH(G267))</f>
      </c>
      <c r="P267" s="15">
        <f>IF(G267="","",YEAR(G267))</f>
      </c>
    </row>
    <row r="268" spans="1:16" x14ac:dyDescent="0.25">
      <c r="A268" s="9"/>
      <c r="B268" s="9"/>
      <c r="C268" s="11"/>
      <c r="D268" s="12"/>
      <c r="E268" s="9"/>
      <c r="F268" s="12"/>
      <c r="G268" s="11"/>
      <c r="H268" s="12"/>
      <c r="I268" s="12"/>
      <c r="J268" s="13">
        <f>IF(OR(G268="",H268=""),"",ROUND(N(H268)*IFERROR(INDEX(Settings!$B$2:$B$11,MATCH(E268,Settings!$A$2:$A$11,0)),0),2))</f>
      </c>
      <c r="K268" s="13">
        <f>IF(G268="","",N(H268)-N(D268)-N(J268)-N(I268))</f>
      </c>
      <c r="L268" s="14">
        <f>IF(OR(G268="",N(H268)=0),"",K268/H268)</f>
      </c>
      <c r="M268" s="15">
        <f>IF(OR(G268="",C268=""),"",G268-C268)</f>
      </c>
      <c r="N268" s="15">
        <f>IF(A268="","",IF(G268="","IN STOCK","SOLD"))</f>
      </c>
      <c r="O268" s="15">
        <f>IF(G268="","",MONTH(G268))</f>
      </c>
      <c r="P268" s="15">
        <f>IF(G268="","",YEAR(G268))</f>
      </c>
    </row>
    <row r="269" spans="1:16" x14ac:dyDescent="0.25">
      <c r="A269" s="9"/>
      <c r="B269" s="9"/>
      <c r="C269" s="11"/>
      <c r="D269" s="12"/>
      <c r="E269" s="9"/>
      <c r="F269" s="12"/>
      <c r="G269" s="11"/>
      <c r="H269" s="12"/>
      <c r="I269" s="12"/>
      <c r="J269" s="13">
        <f>IF(OR(G269="",H269=""),"",ROUND(N(H269)*IFERROR(INDEX(Settings!$B$2:$B$11,MATCH(E269,Settings!$A$2:$A$11,0)),0),2))</f>
      </c>
      <c r="K269" s="13">
        <f>IF(G269="","",N(H269)-N(D269)-N(J269)-N(I269))</f>
      </c>
      <c r="L269" s="14">
        <f>IF(OR(G269="",N(H269)=0),"",K269/H269)</f>
      </c>
      <c r="M269" s="15">
        <f>IF(OR(G269="",C269=""),"",G269-C269)</f>
      </c>
      <c r="N269" s="15">
        <f>IF(A269="","",IF(G269="","IN STOCK","SOLD"))</f>
      </c>
      <c r="O269" s="15">
        <f>IF(G269="","",MONTH(G269))</f>
      </c>
      <c r="P269" s="15">
        <f>IF(G269="","",YEAR(G269))</f>
      </c>
    </row>
    <row r="270" spans="1:16" x14ac:dyDescent="0.25">
      <c r="A270" s="9"/>
      <c r="B270" s="9"/>
      <c r="C270" s="11"/>
      <c r="D270" s="12"/>
      <c r="E270" s="9"/>
      <c r="F270" s="12"/>
      <c r="G270" s="11"/>
      <c r="H270" s="12"/>
      <c r="I270" s="12"/>
      <c r="J270" s="13">
        <f>IF(OR(G270="",H270=""),"",ROUND(N(H270)*IFERROR(INDEX(Settings!$B$2:$B$11,MATCH(E270,Settings!$A$2:$A$11,0)),0),2))</f>
      </c>
      <c r="K270" s="13">
        <f>IF(G270="","",N(H270)-N(D270)-N(J270)-N(I270))</f>
      </c>
      <c r="L270" s="14">
        <f>IF(OR(G270="",N(H270)=0),"",K270/H270)</f>
      </c>
      <c r="M270" s="15">
        <f>IF(OR(G270="",C270=""),"",G270-C270)</f>
      </c>
      <c r="N270" s="15">
        <f>IF(A270="","",IF(G270="","IN STOCK","SOLD"))</f>
      </c>
      <c r="O270" s="15">
        <f>IF(G270="","",MONTH(G270))</f>
      </c>
      <c r="P270" s="15">
        <f>IF(G270="","",YEAR(G270))</f>
      </c>
    </row>
    <row r="271" spans="1:16" x14ac:dyDescent="0.25">
      <c r="A271" s="9"/>
      <c r="B271" s="9"/>
      <c r="C271" s="11"/>
      <c r="D271" s="12"/>
      <c r="E271" s="9"/>
      <c r="F271" s="12"/>
      <c r="G271" s="11"/>
      <c r="H271" s="12"/>
      <c r="I271" s="12"/>
      <c r="J271" s="13">
        <f>IF(OR(G271="",H271=""),"",ROUND(N(H271)*IFERROR(INDEX(Settings!$B$2:$B$11,MATCH(E271,Settings!$A$2:$A$11,0)),0),2))</f>
      </c>
      <c r="K271" s="13">
        <f>IF(G271="","",N(H271)-N(D271)-N(J271)-N(I271))</f>
      </c>
      <c r="L271" s="14">
        <f>IF(OR(G271="",N(H271)=0),"",K271/H271)</f>
      </c>
      <c r="M271" s="15">
        <f>IF(OR(G271="",C271=""),"",G271-C271)</f>
      </c>
      <c r="N271" s="15">
        <f>IF(A271="","",IF(G271="","IN STOCK","SOLD"))</f>
      </c>
      <c r="O271" s="15">
        <f>IF(G271="","",MONTH(G271))</f>
      </c>
      <c r="P271" s="15">
        <f>IF(G271="","",YEAR(G271))</f>
      </c>
    </row>
    <row r="272" spans="1:16" x14ac:dyDescent="0.25">
      <c r="A272" s="9"/>
      <c r="B272" s="9"/>
      <c r="C272" s="11"/>
      <c r="D272" s="12"/>
      <c r="E272" s="9"/>
      <c r="F272" s="12"/>
      <c r="G272" s="11"/>
      <c r="H272" s="12"/>
      <c r="I272" s="12"/>
      <c r="J272" s="13">
        <f>IF(OR(G272="",H272=""),"",ROUND(N(H272)*IFERROR(INDEX(Settings!$B$2:$B$11,MATCH(E272,Settings!$A$2:$A$11,0)),0),2))</f>
      </c>
      <c r="K272" s="13">
        <f>IF(G272="","",N(H272)-N(D272)-N(J272)-N(I272))</f>
      </c>
      <c r="L272" s="14">
        <f>IF(OR(G272="",N(H272)=0),"",K272/H272)</f>
      </c>
      <c r="M272" s="15">
        <f>IF(OR(G272="",C272=""),"",G272-C272)</f>
      </c>
      <c r="N272" s="15">
        <f>IF(A272="","",IF(G272="","IN STOCK","SOLD"))</f>
      </c>
      <c r="O272" s="15">
        <f>IF(G272="","",MONTH(G272))</f>
      </c>
      <c r="P272" s="15">
        <f>IF(G272="","",YEAR(G272))</f>
      </c>
    </row>
    <row r="273" spans="1:16" x14ac:dyDescent="0.25">
      <c r="A273" s="9"/>
      <c r="B273" s="9"/>
      <c r="C273" s="11"/>
      <c r="D273" s="12"/>
      <c r="E273" s="9"/>
      <c r="F273" s="12"/>
      <c r="G273" s="11"/>
      <c r="H273" s="12"/>
      <c r="I273" s="12"/>
      <c r="J273" s="13">
        <f>IF(OR(G273="",H273=""),"",ROUND(N(H273)*IFERROR(INDEX(Settings!$B$2:$B$11,MATCH(E273,Settings!$A$2:$A$11,0)),0),2))</f>
      </c>
      <c r="K273" s="13">
        <f>IF(G273="","",N(H273)-N(D273)-N(J273)-N(I273))</f>
      </c>
      <c r="L273" s="14">
        <f>IF(OR(G273="",N(H273)=0),"",K273/H273)</f>
      </c>
      <c r="M273" s="15">
        <f>IF(OR(G273="",C273=""),"",G273-C273)</f>
      </c>
      <c r="N273" s="15">
        <f>IF(A273="","",IF(G273="","IN STOCK","SOLD"))</f>
      </c>
      <c r="O273" s="15">
        <f>IF(G273="","",MONTH(G273))</f>
      </c>
      <c r="P273" s="15">
        <f>IF(G273="","",YEAR(G273))</f>
      </c>
    </row>
    <row r="274" spans="1:16" x14ac:dyDescent="0.25">
      <c r="A274" s="9"/>
      <c r="B274" s="9"/>
      <c r="C274" s="11"/>
      <c r="D274" s="12"/>
      <c r="E274" s="9"/>
      <c r="F274" s="12"/>
      <c r="G274" s="11"/>
      <c r="H274" s="12"/>
      <c r="I274" s="12"/>
      <c r="J274" s="13">
        <f>IF(OR(G274="",H274=""),"",ROUND(N(H274)*IFERROR(INDEX(Settings!$B$2:$B$11,MATCH(E274,Settings!$A$2:$A$11,0)),0),2))</f>
      </c>
      <c r="K274" s="13">
        <f>IF(G274="","",N(H274)-N(D274)-N(J274)-N(I274))</f>
      </c>
      <c r="L274" s="14">
        <f>IF(OR(G274="",N(H274)=0),"",K274/H274)</f>
      </c>
      <c r="M274" s="15">
        <f>IF(OR(G274="",C274=""),"",G274-C274)</f>
      </c>
      <c r="N274" s="15">
        <f>IF(A274="","",IF(G274="","IN STOCK","SOLD"))</f>
      </c>
      <c r="O274" s="15">
        <f>IF(G274="","",MONTH(G274))</f>
      </c>
      <c r="P274" s="15">
        <f>IF(G274="","",YEAR(G274))</f>
      </c>
    </row>
    <row r="275" spans="1:16" x14ac:dyDescent="0.25">
      <c r="A275" s="9"/>
      <c r="B275" s="9"/>
      <c r="C275" s="11"/>
      <c r="D275" s="12"/>
      <c r="E275" s="9"/>
      <c r="F275" s="12"/>
      <c r="G275" s="11"/>
      <c r="H275" s="12"/>
      <c r="I275" s="12"/>
      <c r="J275" s="13">
        <f>IF(OR(G275="",H275=""),"",ROUND(N(H275)*IFERROR(INDEX(Settings!$B$2:$B$11,MATCH(E275,Settings!$A$2:$A$11,0)),0),2))</f>
      </c>
      <c r="K275" s="13">
        <f>IF(G275="","",N(H275)-N(D275)-N(J275)-N(I275))</f>
      </c>
      <c r="L275" s="14">
        <f>IF(OR(G275="",N(H275)=0),"",K275/H275)</f>
      </c>
      <c r="M275" s="15">
        <f>IF(OR(G275="",C275=""),"",G275-C275)</f>
      </c>
      <c r="N275" s="15">
        <f>IF(A275="","",IF(G275="","IN STOCK","SOLD"))</f>
      </c>
      <c r="O275" s="15">
        <f>IF(G275="","",MONTH(G275))</f>
      </c>
      <c r="P275" s="15">
        <f>IF(G275="","",YEAR(G275))</f>
      </c>
    </row>
    <row r="276" spans="1:16" x14ac:dyDescent="0.25">
      <c r="A276" s="9"/>
      <c r="B276" s="9"/>
      <c r="C276" s="11"/>
      <c r="D276" s="12"/>
      <c r="E276" s="9"/>
      <c r="F276" s="12"/>
      <c r="G276" s="11"/>
      <c r="H276" s="12"/>
      <c r="I276" s="12"/>
      <c r="J276" s="13">
        <f>IF(OR(G276="",H276=""),"",ROUND(N(H276)*IFERROR(INDEX(Settings!$B$2:$B$11,MATCH(E276,Settings!$A$2:$A$11,0)),0),2))</f>
      </c>
      <c r="K276" s="13">
        <f>IF(G276="","",N(H276)-N(D276)-N(J276)-N(I276))</f>
      </c>
      <c r="L276" s="14">
        <f>IF(OR(G276="",N(H276)=0),"",K276/H276)</f>
      </c>
      <c r="M276" s="15">
        <f>IF(OR(G276="",C276=""),"",G276-C276)</f>
      </c>
      <c r="N276" s="15">
        <f>IF(A276="","",IF(G276="","IN STOCK","SOLD"))</f>
      </c>
      <c r="O276" s="15">
        <f>IF(G276="","",MONTH(G276))</f>
      </c>
      <c r="P276" s="15">
        <f>IF(G276="","",YEAR(G276))</f>
      </c>
    </row>
    <row r="277" spans="1:16" x14ac:dyDescent="0.25">
      <c r="A277" s="9"/>
      <c r="B277" s="9"/>
      <c r="C277" s="11"/>
      <c r="D277" s="12"/>
      <c r="E277" s="9"/>
      <c r="F277" s="12"/>
      <c r="G277" s="11"/>
      <c r="H277" s="12"/>
      <c r="I277" s="12"/>
      <c r="J277" s="13">
        <f>IF(OR(G277="",H277=""),"",ROUND(N(H277)*IFERROR(INDEX(Settings!$B$2:$B$11,MATCH(E277,Settings!$A$2:$A$11,0)),0),2))</f>
      </c>
      <c r="K277" s="13">
        <f>IF(G277="","",N(H277)-N(D277)-N(J277)-N(I277))</f>
      </c>
      <c r="L277" s="14">
        <f>IF(OR(G277="",N(H277)=0),"",K277/H277)</f>
      </c>
      <c r="M277" s="15">
        <f>IF(OR(G277="",C277=""),"",G277-C277)</f>
      </c>
      <c r="N277" s="15">
        <f>IF(A277="","",IF(G277="","IN STOCK","SOLD"))</f>
      </c>
      <c r="O277" s="15">
        <f>IF(G277="","",MONTH(G277))</f>
      </c>
      <c r="P277" s="15">
        <f>IF(G277="","",YEAR(G277))</f>
      </c>
    </row>
    <row r="278" spans="1:16" x14ac:dyDescent="0.25">
      <c r="A278" s="9"/>
      <c r="B278" s="9"/>
      <c r="C278" s="11"/>
      <c r="D278" s="12"/>
      <c r="E278" s="9"/>
      <c r="F278" s="12"/>
      <c r="G278" s="11"/>
      <c r="H278" s="12"/>
      <c r="I278" s="12"/>
      <c r="J278" s="13">
        <f>IF(OR(G278="",H278=""),"",ROUND(N(H278)*IFERROR(INDEX(Settings!$B$2:$B$11,MATCH(E278,Settings!$A$2:$A$11,0)),0),2))</f>
      </c>
      <c r="K278" s="13">
        <f>IF(G278="","",N(H278)-N(D278)-N(J278)-N(I278))</f>
      </c>
      <c r="L278" s="14">
        <f>IF(OR(G278="",N(H278)=0),"",K278/H278)</f>
      </c>
      <c r="M278" s="15">
        <f>IF(OR(G278="",C278=""),"",G278-C278)</f>
      </c>
      <c r="N278" s="15">
        <f>IF(A278="","",IF(G278="","IN STOCK","SOLD"))</f>
      </c>
      <c r="O278" s="15">
        <f>IF(G278="","",MONTH(G278))</f>
      </c>
      <c r="P278" s="15">
        <f>IF(G278="","",YEAR(G278))</f>
      </c>
    </row>
    <row r="279" spans="1:16" x14ac:dyDescent="0.25">
      <c r="A279" s="9"/>
      <c r="B279" s="9"/>
      <c r="C279" s="11"/>
      <c r="D279" s="12"/>
      <c r="E279" s="9"/>
      <c r="F279" s="12"/>
      <c r="G279" s="11"/>
      <c r="H279" s="12"/>
      <c r="I279" s="12"/>
      <c r="J279" s="13">
        <f>IF(OR(G279="",H279=""),"",ROUND(N(H279)*IFERROR(INDEX(Settings!$B$2:$B$11,MATCH(E279,Settings!$A$2:$A$11,0)),0),2))</f>
      </c>
      <c r="K279" s="13">
        <f>IF(G279="","",N(H279)-N(D279)-N(J279)-N(I279))</f>
      </c>
      <c r="L279" s="14">
        <f>IF(OR(G279="",N(H279)=0),"",K279/H279)</f>
      </c>
      <c r="M279" s="15">
        <f>IF(OR(G279="",C279=""),"",G279-C279)</f>
      </c>
      <c r="N279" s="15">
        <f>IF(A279="","",IF(G279="","IN STOCK","SOLD"))</f>
      </c>
      <c r="O279" s="15">
        <f>IF(G279="","",MONTH(G279))</f>
      </c>
      <c r="P279" s="15">
        <f>IF(G279="","",YEAR(G279))</f>
      </c>
    </row>
    <row r="280" spans="1:16" x14ac:dyDescent="0.25">
      <c r="A280" s="9"/>
      <c r="B280" s="9"/>
      <c r="C280" s="11"/>
      <c r="D280" s="12"/>
      <c r="E280" s="9"/>
      <c r="F280" s="12"/>
      <c r="G280" s="11"/>
      <c r="H280" s="12"/>
      <c r="I280" s="12"/>
      <c r="J280" s="13">
        <f>IF(OR(G280="",H280=""),"",ROUND(N(H280)*IFERROR(INDEX(Settings!$B$2:$B$11,MATCH(E280,Settings!$A$2:$A$11,0)),0),2))</f>
      </c>
      <c r="K280" s="13">
        <f>IF(G280="","",N(H280)-N(D280)-N(J280)-N(I280))</f>
      </c>
      <c r="L280" s="14">
        <f>IF(OR(G280="",N(H280)=0),"",K280/H280)</f>
      </c>
      <c r="M280" s="15">
        <f>IF(OR(G280="",C280=""),"",G280-C280)</f>
      </c>
      <c r="N280" s="15">
        <f>IF(A280="","",IF(G280="","IN STOCK","SOLD"))</f>
      </c>
      <c r="O280" s="15">
        <f>IF(G280="","",MONTH(G280))</f>
      </c>
      <c r="P280" s="15">
        <f>IF(G280="","",YEAR(G280))</f>
      </c>
    </row>
    <row r="281" spans="1:16" x14ac:dyDescent="0.25">
      <c r="A281" s="9"/>
      <c r="B281" s="9"/>
      <c r="C281" s="11"/>
      <c r="D281" s="12"/>
      <c r="E281" s="9"/>
      <c r="F281" s="12"/>
      <c r="G281" s="11"/>
      <c r="H281" s="12"/>
      <c r="I281" s="12"/>
      <c r="J281" s="13">
        <f>IF(OR(G281="",H281=""),"",ROUND(N(H281)*IFERROR(INDEX(Settings!$B$2:$B$11,MATCH(E281,Settings!$A$2:$A$11,0)),0),2))</f>
      </c>
      <c r="K281" s="13">
        <f>IF(G281="","",N(H281)-N(D281)-N(J281)-N(I281))</f>
      </c>
      <c r="L281" s="14">
        <f>IF(OR(G281="",N(H281)=0),"",K281/H281)</f>
      </c>
      <c r="M281" s="15">
        <f>IF(OR(G281="",C281=""),"",G281-C281)</f>
      </c>
      <c r="N281" s="15">
        <f>IF(A281="","",IF(G281="","IN STOCK","SOLD"))</f>
      </c>
      <c r="O281" s="15">
        <f>IF(G281="","",MONTH(G281))</f>
      </c>
      <c r="P281" s="15">
        <f>IF(G281="","",YEAR(G281))</f>
      </c>
    </row>
    <row r="282" spans="1:16" x14ac:dyDescent="0.25">
      <c r="A282" s="9"/>
      <c r="B282" s="9"/>
      <c r="C282" s="11"/>
      <c r="D282" s="12"/>
      <c r="E282" s="9"/>
      <c r="F282" s="12"/>
      <c r="G282" s="11"/>
      <c r="H282" s="12"/>
      <c r="I282" s="12"/>
      <c r="J282" s="13">
        <f>IF(OR(G282="",H282=""),"",ROUND(N(H282)*IFERROR(INDEX(Settings!$B$2:$B$11,MATCH(E282,Settings!$A$2:$A$11,0)),0),2))</f>
      </c>
      <c r="K282" s="13">
        <f>IF(G282="","",N(H282)-N(D282)-N(J282)-N(I282))</f>
      </c>
      <c r="L282" s="14">
        <f>IF(OR(G282="",N(H282)=0),"",K282/H282)</f>
      </c>
      <c r="M282" s="15">
        <f>IF(OR(G282="",C282=""),"",G282-C282)</f>
      </c>
      <c r="N282" s="15">
        <f>IF(A282="","",IF(G282="","IN STOCK","SOLD"))</f>
      </c>
      <c r="O282" s="15">
        <f>IF(G282="","",MONTH(G282))</f>
      </c>
      <c r="P282" s="15">
        <f>IF(G282="","",YEAR(G282))</f>
      </c>
    </row>
    <row r="283" spans="1:16" x14ac:dyDescent="0.25">
      <c r="A283" s="9"/>
      <c r="B283" s="9"/>
      <c r="C283" s="11"/>
      <c r="D283" s="12"/>
      <c r="E283" s="9"/>
      <c r="F283" s="12"/>
      <c r="G283" s="11"/>
      <c r="H283" s="12"/>
      <c r="I283" s="12"/>
      <c r="J283" s="13">
        <f>IF(OR(G283="",H283=""),"",ROUND(N(H283)*IFERROR(INDEX(Settings!$B$2:$B$11,MATCH(E283,Settings!$A$2:$A$11,0)),0),2))</f>
      </c>
      <c r="K283" s="13">
        <f>IF(G283="","",N(H283)-N(D283)-N(J283)-N(I283))</f>
      </c>
      <c r="L283" s="14">
        <f>IF(OR(G283="",N(H283)=0),"",K283/H283)</f>
      </c>
      <c r="M283" s="15">
        <f>IF(OR(G283="",C283=""),"",G283-C283)</f>
      </c>
      <c r="N283" s="15">
        <f>IF(A283="","",IF(G283="","IN STOCK","SOLD"))</f>
      </c>
      <c r="O283" s="15">
        <f>IF(G283="","",MONTH(G283))</f>
      </c>
      <c r="P283" s="15">
        <f>IF(G283="","",YEAR(G283))</f>
      </c>
    </row>
    <row r="284" spans="1:16" x14ac:dyDescent="0.25">
      <c r="A284" s="9"/>
      <c r="B284" s="9"/>
      <c r="C284" s="11"/>
      <c r="D284" s="12"/>
      <c r="E284" s="9"/>
      <c r="F284" s="12"/>
      <c r="G284" s="11"/>
      <c r="H284" s="12"/>
      <c r="I284" s="12"/>
      <c r="J284" s="13">
        <f>IF(OR(G284="",H284=""),"",ROUND(N(H284)*IFERROR(INDEX(Settings!$B$2:$B$11,MATCH(E284,Settings!$A$2:$A$11,0)),0),2))</f>
      </c>
      <c r="K284" s="13">
        <f>IF(G284="","",N(H284)-N(D284)-N(J284)-N(I284))</f>
      </c>
      <c r="L284" s="14">
        <f>IF(OR(G284="",N(H284)=0),"",K284/H284)</f>
      </c>
      <c r="M284" s="15">
        <f>IF(OR(G284="",C284=""),"",G284-C284)</f>
      </c>
      <c r="N284" s="15">
        <f>IF(A284="","",IF(G284="","IN STOCK","SOLD"))</f>
      </c>
      <c r="O284" s="15">
        <f>IF(G284="","",MONTH(G284))</f>
      </c>
      <c r="P284" s="15">
        <f>IF(G284="","",YEAR(G284))</f>
      </c>
    </row>
    <row r="285" spans="1:16" x14ac:dyDescent="0.25">
      <c r="A285" s="9"/>
      <c r="B285" s="9"/>
      <c r="C285" s="11"/>
      <c r="D285" s="12"/>
      <c r="E285" s="9"/>
      <c r="F285" s="12"/>
      <c r="G285" s="11"/>
      <c r="H285" s="12"/>
      <c r="I285" s="12"/>
      <c r="J285" s="13">
        <f>IF(OR(G285="",H285=""),"",ROUND(N(H285)*IFERROR(INDEX(Settings!$B$2:$B$11,MATCH(E285,Settings!$A$2:$A$11,0)),0),2))</f>
      </c>
      <c r="K285" s="13">
        <f>IF(G285="","",N(H285)-N(D285)-N(J285)-N(I285))</f>
      </c>
      <c r="L285" s="14">
        <f>IF(OR(G285="",N(H285)=0),"",K285/H285)</f>
      </c>
      <c r="M285" s="15">
        <f>IF(OR(G285="",C285=""),"",G285-C285)</f>
      </c>
      <c r="N285" s="15">
        <f>IF(A285="","",IF(G285="","IN STOCK","SOLD"))</f>
      </c>
      <c r="O285" s="15">
        <f>IF(G285="","",MONTH(G285))</f>
      </c>
      <c r="P285" s="15">
        <f>IF(G285="","",YEAR(G285))</f>
      </c>
    </row>
    <row r="286" spans="1:16" x14ac:dyDescent="0.25">
      <c r="A286" s="9"/>
      <c r="B286" s="9"/>
      <c r="C286" s="11"/>
      <c r="D286" s="12"/>
      <c r="E286" s="9"/>
      <c r="F286" s="12"/>
      <c r="G286" s="11"/>
      <c r="H286" s="12"/>
      <c r="I286" s="12"/>
      <c r="J286" s="13">
        <f>IF(OR(G286="",H286=""),"",ROUND(N(H286)*IFERROR(INDEX(Settings!$B$2:$B$11,MATCH(E286,Settings!$A$2:$A$11,0)),0),2))</f>
      </c>
      <c r="K286" s="13">
        <f>IF(G286="","",N(H286)-N(D286)-N(J286)-N(I286))</f>
      </c>
      <c r="L286" s="14">
        <f>IF(OR(G286="",N(H286)=0),"",K286/H286)</f>
      </c>
      <c r="M286" s="15">
        <f>IF(OR(G286="",C286=""),"",G286-C286)</f>
      </c>
      <c r="N286" s="15">
        <f>IF(A286="","",IF(G286="","IN STOCK","SOLD"))</f>
      </c>
      <c r="O286" s="15">
        <f>IF(G286="","",MONTH(G286))</f>
      </c>
      <c r="P286" s="15">
        <f>IF(G286="","",YEAR(G286))</f>
      </c>
    </row>
    <row r="287" spans="1:16" x14ac:dyDescent="0.25">
      <c r="A287" s="9"/>
      <c r="B287" s="9"/>
      <c r="C287" s="11"/>
      <c r="D287" s="12"/>
      <c r="E287" s="9"/>
      <c r="F287" s="12"/>
      <c r="G287" s="11"/>
      <c r="H287" s="12"/>
      <c r="I287" s="12"/>
      <c r="J287" s="13">
        <f>IF(OR(G287="",H287=""),"",ROUND(N(H287)*IFERROR(INDEX(Settings!$B$2:$B$11,MATCH(E287,Settings!$A$2:$A$11,0)),0),2))</f>
      </c>
      <c r="K287" s="13">
        <f>IF(G287="","",N(H287)-N(D287)-N(J287)-N(I287))</f>
      </c>
      <c r="L287" s="14">
        <f>IF(OR(G287="",N(H287)=0),"",K287/H287)</f>
      </c>
      <c r="M287" s="15">
        <f>IF(OR(G287="",C287=""),"",G287-C287)</f>
      </c>
      <c r="N287" s="15">
        <f>IF(A287="","",IF(G287="","IN STOCK","SOLD"))</f>
      </c>
      <c r="O287" s="15">
        <f>IF(G287="","",MONTH(G287))</f>
      </c>
      <c r="P287" s="15">
        <f>IF(G287="","",YEAR(G287))</f>
      </c>
    </row>
    <row r="288" spans="1:16" x14ac:dyDescent="0.25">
      <c r="A288" s="9"/>
      <c r="B288" s="9"/>
      <c r="C288" s="11"/>
      <c r="D288" s="12"/>
      <c r="E288" s="9"/>
      <c r="F288" s="12"/>
      <c r="G288" s="11"/>
      <c r="H288" s="12"/>
      <c r="I288" s="12"/>
      <c r="J288" s="13">
        <f>IF(OR(G288="",H288=""),"",ROUND(N(H288)*IFERROR(INDEX(Settings!$B$2:$B$11,MATCH(E288,Settings!$A$2:$A$11,0)),0),2))</f>
      </c>
      <c r="K288" s="13">
        <f>IF(G288="","",N(H288)-N(D288)-N(J288)-N(I288))</f>
      </c>
      <c r="L288" s="14">
        <f>IF(OR(G288="",N(H288)=0),"",K288/H288)</f>
      </c>
      <c r="M288" s="15">
        <f>IF(OR(G288="",C288=""),"",G288-C288)</f>
      </c>
      <c r="N288" s="15">
        <f>IF(A288="","",IF(G288="","IN STOCK","SOLD"))</f>
      </c>
      <c r="O288" s="15">
        <f>IF(G288="","",MONTH(G288))</f>
      </c>
      <c r="P288" s="15">
        <f>IF(G288="","",YEAR(G288))</f>
      </c>
    </row>
    <row r="289" spans="1:16" x14ac:dyDescent="0.25">
      <c r="A289" s="9"/>
      <c r="B289" s="9"/>
      <c r="C289" s="11"/>
      <c r="D289" s="12"/>
      <c r="E289" s="9"/>
      <c r="F289" s="12"/>
      <c r="G289" s="11"/>
      <c r="H289" s="12"/>
      <c r="I289" s="12"/>
      <c r="J289" s="13">
        <f>IF(OR(G289="",H289=""),"",ROUND(N(H289)*IFERROR(INDEX(Settings!$B$2:$B$11,MATCH(E289,Settings!$A$2:$A$11,0)),0),2))</f>
      </c>
      <c r="K289" s="13">
        <f>IF(G289="","",N(H289)-N(D289)-N(J289)-N(I289))</f>
      </c>
      <c r="L289" s="14">
        <f>IF(OR(G289="",N(H289)=0),"",K289/H289)</f>
      </c>
      <c r="M289" s="15">
        <f>IF(OR(G289="",C289=""),"",G289-C289)</f>
      </c>
      <c r="N289" s="15">
        <f>IF(A289="","",IF(G289="","IN STOCK","SOLD"))</f>
      </c>
      <c r="O289" s="15">
        <f>IF(G289="","",MONTH(G289))</f>
      </c>
      <c r="P289" s="15">
        <f>IF(G289="","",YEAR(G289))</f>
      </c>
    </row>
    <row r="290" spans="1:16" x14ac:dyDescent="0.25">
      <c r="A290" s="9"/>
      <c r="B290" s="9"/>
      <c r="C290" s="11"/>
      <c r="D290" s="12"/>
      <c r="E290" s="9"/>
      <c r="F290" s="12"/>
      <c r="G290" s="11"/>
      <c r="H290" s="12"/>
      <c r="I290" s="12"/>
      <c r="J290" s="13">
        <f>IF(OR(G290="",H290=""),"",ROUND(N(H290)*IFERROR(INDEX(Settings!$B$2:$B$11,MATCH(E290,Settings!$A$2:$A$11,0)),0),2))</f>
      </c>
      <c r="K290" s="13">
        <f>IF(G290="","",N(H290)-N(D290)-N(J290)-N(I290))</f>
      </c>
      <c r="L290" s="14">
        <f>IF(OR(G290="",N(H290)=0),"",K290/H290)</f>
      </c>
      <c r="M290" s="15">
        <f>IF(OR(G290="",C290=""),"",G290-C290)</f>
      </c>
      <c r="N290" s="15">
        <f>IF(A290="","",IF(G290="","IN STOCK","SOLD"))</f>
      </c>
      <c r="O290" s="15">
        <f>IF(G290="","",MONTH(G290))</f>
      </c>
      <c r="P290" s="15">
        <f>IF(G290="","",YEAR(G290))</f>
      </c>
    </row>
    <row r="291" spans="1:16" x14ac:dyDescent="0.25">
      <c r="A291" s="9"/>
      <c r="B291" s="9"/>
      <c r="C291" s="11"/>
      <c r="D291" s="12"/>
      <c r="E291" s="9"/>
      <c r="F291" s="12"/>
      <c r="G291" s="11"/>
      <c r="H291" s="12"/>
      <c r="I291" s="12"/>
      <c r="J291" s="13">
        <f>IF(OR(G291="",H291=""),"",ROUND(N(H291)*IFERROR(INDEX(Settings!$B$2:$B$11,MATCH(E291,Settings!$A$2:$A$11,0)),0),2))</f>
      </c>
      <c r="K291" s="13">
        <f>IF(G291="","",N(H291)-N(D291)-N(J291)-N(I291))</f>
      </c>
      <c r="L291" s="14">
        <f>IF(OR(G291="",N(H291)=0),"",K291/H291)</f>
      </c>
      <c r="M291" s="15">
        <f>IF(OR(G291="",C291=""),"",G291-C291)</f>
      </c>
      <c r="N291" s="15">
        <f>IF(A291="","",IF(G291="","IN STOCK","SOLD"))</f>
      </c>
      <c r="O291" s="15">
        <f>IF(G291="","",MONTH(G291))</f>
      </c>
      <c r="P291" s="15">
        <f>IF(G291="","",YEAR(G291))</f>
      </c>
    </row>
    <row r="292" spans="1:16" x14ac:dyDescent="0.25">
      <c r="A292" s="9"/>
      <c r="B292" s="9"/>
      <c r="C292" s="11"/>
      <c r="D292" s="12"/>
      <c r="E292" s="9"/>
      <c r="F292" s="12"/>
      <c r="G292" s="11"/>
      <c r="H292" s="12"/>
      <c r="I292" s="12"/>
      <c r="J292" s="13">
        <f>IF(OR(G292="",H292=""),"",ROUND(N(H292)*IFERROR(INDEX(Settings!$B$2:$B$11,MATCH(E292,Settings!$A$2:$A$11,0)),0),2))</f>
      </c>
      <c r="K292" s="13">
        <f>IF(G292="","",N(H292)-N(D292)-N(J292)-N(I292))</f>
      </c>
      <c r="L292" s="14">
        <f>IF(OR(G292="",N(H292)=0),"",K292/H292)</f>
      </c>
      <c r="M292" s="15">
        <f>IF(OR(G292="",C292=""),"",G292-C292)</f>
      </c>
      <c r="N292" s="15">
        <f>IF(A292="","",IF(G292="","IN STOCK","SOLD"))</f>
      </c>
      <c r="O292" s="15">
        <f>IF(G292="","",MONTH(G292))</f>
      </c>
      <c r="P292" s="15">
        <f>IF(G292="","",YEAR(G292))</f>
      </c>
    </row>
    <row r="293" spans="1:16" x14ac:dyDescent="0.25">
      <c r="A293" s="9"/>
      <c r="B293" s="9"/>
      <c r="C293" s="11"/>
      <c r="D293" s="12"/>
      <c r="E293" s="9"/>
      <c r="F293" s="12"/>
      <c r="G293" s="11"/>
      <c r="H293" s="12"/>
      <c r="I293" s="12"/>
      <c r="J293" s="13">
        <f>IF(OR(G293="",H293=""),"",ROUND(N(H293)*IFERROR(INDEX(Settings!$B$2:$B$11,MATCH(E293,Settings!$A$2:$A$11,0)),0),2))</f>
      </c>
      <c r="K293" s="13">
        <f>IF(G293="","",N(H293)-N(D293)-N(J293)-N(I293))</f>
      </c>
      <c r="L293" s="14">
        <f>IF(OR(G293="",N(H293)=0),"",K293/H293)</f>
      </c>
      <c r="M293" s="15">
        <f>IF(OR(G293="",C293=""),"",G293-C293)</f>
      </c>
      <c r="N293" s="15">
        <f>IF(A293="","",IF(G293="","IN STOCK","SOLD"))</f>
      </c>
      <c r="O293" s="15">
        <f>IF(G293="","",MONTH(G293))</f>
      </c>
      <c r="P293" s="15">
        <f>IF(G293="","",YEAR(G293))</f>
      </c>
    </row>
    <row r="294" spans="1:16" x14ac:dyDescent="0.25">
      <c r="A294" s="9"/>
      <c r="B294" s="9"/>
      <c r="C294" s="11"/>
      <c r="D294" s="12"/>
      <c r="E294" s="9"/>
      <c r="F294" s="12"/>
      <c r="G294" s="11"/>
      <c r="H294" s="12"/>
      <c r="I294" s="12"/>
      <c r="J294" s="13">
        <f>IF(OR(G294="",H294=""),"",ROUND(N(H294)*IFERROR(INDEX(Settings!$B$2:$B$11,MATCH(E294,Settings!$A$2:$A$11,0)),0),2))</f>
      </c>
      <c r="K294" s="13">
        <f>IF(G294="","",N(H294)-N(D294)-N(J294)-N(I294))</f>
      </c>
      <c r="L294" s="14">
        <f>IF(OR(G294="",N(H294)=0),"",K294/H294)</f>
      </c>
      <c r="M294" s="15">
        <f>IF(OR(G294="",C294=""),"",G294-C294)</f>
      </c>
      <c r="N294" s="15">
        <f>IF(A294="","",IF(G294="","IN STOCK","SOLD"))</f>
      </c>
      <c r="O294" s="15">
        <f>IF(G294="","",MONTH(G294))</f>
      </c>
      <c r="P294" s="15">
        <f>IF(G294="","",YEAR(G294))</f>
      </c>
    </row>
    <row r="295" spans="1:16" x14ac:dyDescent="0.25">
      <c r="A295" s="9"/>
      <c r="B295" s="9"/>
      <c r="C295" s="11"/>
      <c r="D295" s="12"/>
      <c r="E295" s="9"/>
      <c r="F295" s="12"/>
      <c r="G295" s="11"/>
      <c r="H295" s="12"/>
      <c r="I295" s="12"/>
      <c r="J295" s="13">
        <f>IF(OR(G295="",H295=""),"",ROUND(N(H295)*IFERROR(INDEX(Settings!$B$2:$B$11,MATCH(E295,Settings!$A$2:$A$11,0)),0),2))</f>
      </c>
      <c r="K295" s="13">
        <f>IF(G295="","",N(H295)-N(D295)-N(J295)-N(I295))</f>
      </c>
      <c r="L295" s="14">
        <f>IF(OR(G295="",N(H295)=0),"",K295/H295)</f>
      </c>
      <c r="M295" s="15">
        <f>IF(OR(G295="",C295=""),"",G295-C295)</f>
      </c>
      <c r="N295" s="15">
        <f>IF(A295="","",IF(G295="","IN STOCK","SOLD"))</f>
      </c>
      <c r="O295" s="15">
        <f>IF(G295="","",MONTH(G295))</f>
      </c>
      <c r="P295" s="15">
        <f>IF(G295="","",YEAR(G295))</f>
      </c>
    </row>
    <row r="296" spans="1:16" x14ac:dyDescent="0.25">
      <c r="A296" s="9"/>
      <c r="B296" s="9"/>
      <c r="C296" s="11"/>
      <c r="D296" s="12"/>
      <c r="E296" s="9"/>
      <c r="F296" s="12"/>
      <c r="G296" s="11"/>
      <c r="H296" s="12"/>
      <c r="I296" s="12"/>
      <c r="J296" s="13">
        <f>IF(OR(G296="",H296=""),"",ROUND(N(H296)*IFERROR(INDEX(Settings!$B$2:$B$11,MATCH(E296,Settings!$A$2:$A$11,0)),0),2))</f>
      </c>
      <c r="K296" s="13">
        <f>IF(G296="","",N(H296)-N(D296)-N(J296)-N(I296))</f>
      </c>
      <c r="L296" s="14">
        <f>IF(OR(G296="",N(H296)=0),"",K296/H296)</f>
      </c>
      <c r="M296" s="15">
        <f>IF(OR(G296="",C296=""),"",G296-C296)</f>
      </c>
      <c r="N296" s="15">
        <f>IF(A296="","",IF(G296="","IN STOCK","SOLD"))</f>
      </c>
      <c r="O296" s="15">
        <f>IF(G296="","",MONTH(G296))</f>
      </c>
      <c r="P296" s="15">
        <f>IF(G296="","",YEAR(G296))</f>
      </c>
    </row>
    <row r="297" spans="1:16" x14ac:dyDescent="0.25">
      <c r="A297" s="9"/>
      <c r="B297" s="9"/>
      <c r="C297" s="11"/>
      <c r="D297" s="12"/>
      <c r="E297" s="9"/>
      <c r="F297" s="12"/>
      <c r="G297" s="11"/>
      <c r="H297" s="12"/>
      <c r="I297" s="12"/>
      <c r="J297" s="13">
        <f>IF(OR(G297="",H297=""),"",ROUND(N(H297)*IFERROR(INDEX(Settings!$B$2:$B$11,MATCH(E297,Settings!$A$2:$A$11,0)),0),2))</f>
      </c>
      <c r="K297" s="13">
        <f>IF(G297="","",N(H297)-N(D297)-N(J297)-N(I297))</f>
      </c>
      <c r="L297" s="14">
        <f>IF(OR(G297="",N(H297)=0),"",K297/H297)</f>
      </c>
      <c r="M297" s="15">
        <f>IF(OR(G297="",C297=""),"",G297-C297)</f>
      </c>
      <c r="N297" s="15">
        <f>IF(A297="","",IF(G297="","IN STOCK","SOLD"))</f>
      </c>
      <c r="O297" s="15">
        <f>IF(G297="","",MONTH(G297))</f>
      </c>
      <c r="P297" s="15">
        <f>IF(G297="","",YEAR(G297))</f>
      </c>
    </row>
    <row r="298" spans="1:16" x14ac:dyDescent="0.25">
      <c r="A298" s="9"/>
      <c r="B298" s="9"/>
      <c r="C298" s="11"/>
      <c r="D298" s="12"/>
      <c r="E298" s="9"/>
      <c r="F298" s="12"/>
      <c r="G298" s="11"/>
      <c r="H298" s="12"/>
      <c r="I298" s="12"/>
      <c r="J298" s="13">
        <f>IF(OR(G298="",H298=""),"",ROUND(N(H298)*IFERROR(INDEX(Settings!$B$2:$B$11,MATCH(E298,Settings!$A$2:$A$11,0)),0),2))</f>
      </c>
      <c r="K298" s="13">
        <f>IF(G298="","",N(H298)-N(D298)-N(J298)-N(I298))</f>
      </c>
      <c r="L298" s="14">
        <f>IF(OR(G298="",N(H298)=0),"",K298/H298)</f>
      </c>
      <c r="M298" s="15">
        <f>IF(OR(G298="",C298=""),"",G298-C298)</f>
      </c>
      <c r="N298" s="15">
        <f>IF(A298="","",IF(G298="","IN STOCK","SOLD"))</f>
      </c>
      <c r="O298" s="15">
        <f>IF(G298="","",MONTH(G298))</f>
      </c>
      <c r="P298" s="15">
        <f>IF(G298="","",YEAR(G298))</f>
      </c>
    </row>
    <row r="299" spans="1:16" x14ac:dyDescent="0.25">
      <c r="A299" s="9"/>
      <c r="B299" s="9"/>
      <c r="C299" s="11"/>
      <c r="D299" s="12"/>
      <c r="E299" s="9"/>
      <c r="F299" s="12"/>
      <c r="G299" s="11"/>
      <c r="H299" s="12"/>
      <c r="I299" s="12"/>
      <c r="J299" s="13">
        <f>IF(OR(G299="",H299=""),"",ROUND(N(H299)*IFERROR(INDEX(Settings!$B$2:$B$11,MATCH(E299,Settings!$A$2:$A$11,0)),0),2))</f>
      </c>
      <c r="K299" s="13">
        <f>IF(G299="","",N(H299)-N(D299)-N(J299)-N(I299))</f>
      </c>
      <c r="L299" s="14">
        <f>IF(OR(G299="",N(H299)=0),"",K299/H299)</f>
      </c>
      <c r="M299" s="15">
        <f>IF(OR(G299="",C299=""),"",G299-C299)</f>
      </c>
      <c r="N299" s="15">
        <f>IF(A299="","",IF(G299="","IN STOCK","SOLD"))</f>
      </c>
      <c r="O299" s="15">
        <f>IF(G299="","",MONTH(G299))</f>
      </c>
      <c r="P299" s="15">
        <f>IF(G299="","",YEAR(G299))</f>
      </c>
    </row>
    <row r="300" spans="1:16" x14ac:dyDescent="0.25">
      <c r="A300" s="9"/>
      <c r="B300" s="9"/>
      <c r="C300" s="11"/>
      <c r="D300" s="12"/>
      <c r="E300" s="9"/>
      <c r="F300" s="12"/>
      <c r="G300" s="11"/>
      <c r="H300" s="12"/>
      <c r="I300" s="12"/>
      <c r="J300" s="13">
        <f>IF(OR(G300="",H300=""),"",ROUND(N(H300)*IFERROR(INDEX(Settings!$B$2:$B$11,MATCH(E300,Settings!$A$2:$A$11,0)),0),2))</f>
      </c>
      <c r="K300" s="13">
        <f>IF(G300="","",N(H300)-N(D300)-N(J300)-N(I300))</f>
      </c>
      <c r="L300" s="14">
        <f>IF(OR(G300="",N(H300)=0),"",K300/H300)</f>
      </c>
      <c r="M300" s="15">
        <f>IF(OR(G300="",C300=""),"",G300-C300)</f>
      </c>
      <c r="N300" s="15">
        <f>IF(A300="","",IF(G300="","IN STOCK","SOLD"))</f>
      </c>
      <c r="O300" s="15">
        <f>IF(G300="","",MONTH(G300))</f>
      </c>
      <c r="P300" s="15">
        <f>IF(G300="","",YEAR(G300))</f>
      </c>
    </row>
    <row r="301" spans="1:16" x14ac:dyDescent="0.25">
      <c r="A301" s="9"/>
      <c r="B301" s="9"/>
      <c r="C301" s="11"/>
      <c r="D301" s="12"/>
      <c r="E301" s="9"/>
      <c r="F301" s="12"/>
      <c r="G301" s="11"/>
      <c r="H301" s="12"/>
      <c r="I301" s="12"/>
      <c r="J301" s="13">
        <f>IF(OR(G301="",H301=""),"",ROUND(N(H301)*IFERROR(INDEX(Settings!$B$2:$B$11,MATCH(E301,Settings!$A$2:$A$11,0)),0),2))</f>
      </c>
      <c r="K301" s="13">
        <f>IF(G301="","",N(H301)-N(D301)-N(J301)-N(I301))</f>
      </c>
      <c r="L301" s="14">
        <f>IF(OR(G301="",N(H301)=0),"",K301/H301)</f>
      </c>
      <c r="M301" s="15">
        <f>IF(OR(G301="",C301=""),"",G301-C301)</f>
      </c>
      <c r="N301" s="15">
        <f>IF(A301="","",IF(G301="","IN STOCK","SOLD"))</f>
      </c>
      <c r="O301" s="15">
        <f>IF(G301="","",MONTH(G301))</f>
      </c>
      <c r="P301" s="15">
        <f>IF(G301="","",YEAR(G301))</f>
      </c>
    </row>
    <row r="302" spans="1:16" x14ac:dyDescent="0.25">
      <c r="A302" s="9"/>
      <c r="B302" s="9"/>
      <c r="C302" s="11"/>
      <c r="D302" s="12"/>
      <c r="E302" s="9"/>
      <c r="F302" s="12"/>
      <c r="G302" s="11"/>
      <c r="H302" s="12"/>
      <c r="I302" s="12"/>
      <c r="J302" s="13">
        <f>IF(OR(G302="",H302=""),"",ROUND(N(H302)*IFERROR(INDEX(Settings!$B$2:$B$11,MATCH(E302,Settings!$A$2:$A$11,0)),0),2))</f>
      </c>
      <c r="K302" s="13">
        <f>IF(G302="","",N(H302)-N(D302)-N(J302)-N(I302))</f>
      </c>
      <c r="L302" s="14">
        <f>IF(OR(G302="",N(H302)=0),"",K302/H302)</f>
      </c>
      <c r="M302" s="15">
        <f>IF(OR(G302="",C302=""),"",G302-C302)</f>
      </c>
      <c r="N302" s="15">
        <f>IF(A302="","",IF(G302="","IN STOCK","SOLD"))</f>
      </c>
      <c r="O302" s="15">
        <f>IF(G302="","",MONTH(G302))</f>
      </c>
      <c r="P302" s="15">
        <f>IF(G302="","",YEAR(G302))</f>
      </c>
    </row>
    <row r="303" spans="1:16" x14ac:dyDescent="0.25">
      <c r="A303" s="9"/>
      <c r="B303" s="9"/>
      <c r="C303" s="11"/>
      <c r="D303" s="12"/>
      <c r="E303" s="9"/>
      <c r="F303" s="12"/>
      <c r="G303" s="11"/>
      <c r="H303" s="12"/>
      <c r="I303" s="12"/>
      <c r="J303" s="13">
        <f>IF(OR(G303="",H303=""),"",ROUND(N(H303)*IFERROR(INDEX(Settings!$B$2:$B$11,MATCH(E303,Settings!$A$2:$A$11,0)),0),2))</f>
      </c>
      <c r="K303" s="13">
        <f>IF(G303="","",N(H303)-N(D303)-N(J303)-N(I303))</f>
      </c>
      <c r="L303" s="14">
        <f>IF(OR(G303="",N(H303)=0),"",K303/H303)</f>
      </c>
      <c r="M303" s="15">
        <f>IF(OR(G303="",C303=""),"",G303-C303)</f>
      </c>
      <c r="N303" s="15">
        <f>IF(A303="","",IF(G303="","IN STOCK","SOLD"))</f>
      </c>
      <c r="O303" s="15">
        <f>IF(G303="","",MONTH(G303))</f>
      </c>
      <c r="P303" s="15">
        <f>IF(G303="","",YEAR(G303))</f>
      </c>
    </row>
    <row r="304" spans="1:16" x14ac:dyDescent="0.25">
      <c r="A304" s="9"/>
      <c r="B304" s="9"/>
      <c r="C304" s="11"/>
      <c r="D304" s="12"/>
      <c r="E304" s="9"/>
      <c r="F304" s="12"/>
      <c r="G304" s="11"/>
      <c r="H304" s="12"/>
      <c r="I304" s="12"/>
      <c r="J304" s="13">
        <f>IF(OR(G304="",H304=""),"",ROUND(N(H304)*IFERROR(INDEX(Settings!$B$2:$B$11,MATCH(E304,Settings!$A$2:$A$11,0)),0),2))</f>
      </c>
      <c r="K304" s="13">
        <f>IF(G304="","",N(H304)-N(D304)-N(J304)-N(I304))</f>
      </c>
      <c r="L304" s="14">
        <f>IF(OR(G304="",N(H304)=0),"",K304/H304)</f>
      </c>
      <c r="M304" s="15">
        <f>IF(OR(G304="",C304=""),"",G304-C304)</f>
      </c>
      <c r="N304" s="15">
        <f>IF(A304="","",IF(G304="","IN STOCK","SOLD"))</f>
      </c>
      <c r="O304" s="15">
        <f>IF(G304="","",MONTH(G304))</f>
      </c>
      <c r="P304" s="15">
        <f>IF(G304="","",YEAR(G304))</f>
      </c>
    </row>
    <row r="305" spans="1:16" x14ac:dyDescent="0.25">
      <c r="A305" s="9"/>
      <c r="B305" s="9"/>
      <c r="C305" s="11"/>
      <c r="D305" s="12"/>
      <c r="E305" s="9"/>
      <c r="F305" s="12"/>
      <c r="G305" s="11"/>
      <c r="H305" s="12"/>
      <c r="I305" s="12"/>
      <c r="J305" s="13">
        <f>IF(OR(G305="",H305=""),"",ROUND(N(H305)*IFERROR(INDEX(Settings!$B$2:$B$11,MATCH(E305,Settings!$A$2:$A$11,0)),0),2))</f>
      </c>
      <c r="K305" s="13">
        <f>IF(G305="","",N(H305)-N(D305)-N(J305)-N(I305))</f>
      </c>
      <c r="L305" s="14">
        <f>IF(OR(G305="",N(H305)=0),"",K305/H305)</f>
      </c>
      <c r="M305" s="15">
        <f>IF(OR(G305="",C305=""),"",G305-C305)</f>
      </c>
      <c r="N305" s="15">
        <f>IF(A305="","",IF(G305="","IN STOCK","SOLD"))</f>
      </c>
      <c r="O305" s="15">
        <f>IF(G305="","",MONTH(G305))</f>
      </c>
      <c r="P305" s="15">
        <f>IF(G305="","",YEAR(G305))</f>
      </c>
    </row>
    <row r="306" spans="1:16" x14ac:dyDescent="0.25">
      <c r="A306" s="9"/>
      <c r="B306" s="9"/>
      <c r="C306" s="11"/>
      <c r="D306" s="12"/>
      <c r="E306" s="9"/>
      <c r="F306" s="12"/>
      <c r="G306" s="11"/>
      <c r="H306" s="12"/>
      <c r="I306" s="12"/>
      <c r="J306" s="13">
        <f>IF(OR(G306="",H306=""),"",ROUND(N(H306)*IFERROR(INDEX(Settings!$B$2:$B$11,MATCH(E306,Settings!$A$2:$A$11,0)),0),2))</f>
      </c>
      <c r="K306" s="13">
        <f>IF(G306="","",N(H306)-N(D306)-N(J306)-N(I306))</f>
      </c>
      <c r="L306" s="14">
        <f>IF(OR(G306="",N(H306)=0),"",K306/H306)</f>
      </c>
      <c r="M306" s="15">
        <f>IF(OR(G306="",C306=""),"",G306-C306)</f>
      </c>
      <c r="N306" s="15">
        <f>IF(A306="","",IF(G306="","IN STOCK","SOLD"))</f>
      </c>
      <c r="O306" s="15">
        <f>IF(G306="","",MONTH(G306))</f>
      </c>
      <c r="P306" s="15">
        <f>IF(G306="","",YEAR(G306))</f>
      </c>
    </row>
    <row r="307" spans="1:16" x14ac:dyDescent="0.25">
      <c r="A307" s="9"/>
      <c r="B307" s="9"/>
      <c r="C307" s="11"/>
      <c r="D307" s="12"/>
      <c r="E307" s="9"/>
      <c r="F307" s="12"/>
      <c r="G307" s="11"/>
      <c r="H307" s="12"/>
      <c r="I307" s="12"/>
      <c r="J307" s="13">
        <f>IF(OR(G307="",H307=""),"",ROUND(N(H307)*IFERROR(INDEX(Settings!$B$2:$B$11,MATCH(E307,Settings!$A$2:$A$11,0)),0),2))</f>
      </c>
      <c r="K307" s="13">
        <f>IF(G307="","",N(H307)-N(D307)-N(J307)-N(I307))</f>
      </c>
      <c r="L307" s="14">
        <f>IF(OR(G307="",N(H307)=0),"",K307/H307)</f>
      </c>
      <c r="M307" s="15">
        <f>IF(OR(G307="",C307=""),"",G307-C307)</f>
      </c>
      <c r="N307" s="15">
        <f>IF(A307="","",IF(G307="","IN STOCK","SOLD"))</f>
      </c>
      <c r="O307" s="15">
        <f>IF(G307="","",MONTH(G307))</f>
      </c>
      <c r="P307" s="15">
        <f>IF(G307="","",YEAR(G307))</f>
      </c>
    </row>
    <row r="308" spans="1:16" x14ac:dyDescent="0.25">
      <c r="A308" s="9"/>
      <c r="B308" s="9"/>
      <c r="C308" s="11"/>
      <c r="D308" s="12"/>
      <c r="E308" s="9"/>
      <c r="F308" s="12"/>
      <c r="G308" s="11"/>
      <c r="H308" s="12"/>
      <c r="I308" s="12"/>
      <c r="J308" s="13">
        <f>IF(OR(G308="",H308=""),"",ROUND(N(H308)*IFERROR(INDEX(Settings!$B$2:$B$11,MATCH(E308,Settings!$A$2:$A$11,0)),0),2))</f>
      </c>
      <c r="K308" s="13">
        <f>IF(G308="","",N(H308)-N(D308)-N(J308)-N(I308))</f>
      </c>
      <c r="L308" s="14">
        <f>IF(OR(G308="",N(H308)=0),"",K308/H308)</f>
      </c>
      <c r="M308" s="15">
        <f>IF(OR(G308="",C308=""),"",G308-C308)</f>
      </c>
      <c r="N308" s="15">
        <f>IF(A308="","",IF(G308="","IN STOCK","SOLD"))</f>
      </c>
      <c r="O308" s="15">
        <f>IF(G308="","",MONTH(G308))</f>
      </c>
      <c r="P308" s="15">
        <f>IF(G308="","",YEAR(G308))</f>
      </c>
    </row>
    <row r="309" spans="1:16" x14ac:dyDescent="0.25">
      <c r="A309" s="9"/>
      <c r="B309" s="9"/>
      <c r="C309" s="11"/>
      <c r="D309" s="12"/>
      <c r="E309" s="9"/>
      <c r="F309" s="12"/>
      <c r="G309" s="11"/>
      <c r="H309" s="12"/>
      <c r="I309" s="12"/>
      <c r="J309" s="13">
        <f>IF(OR(G309="",H309=""),"",ROUND(N(H309)*IFERROR(INDEX(Settings!$B$2:$B$11,MATCH(E309,Settings!$A$2:$A$11,0)),0),2))</f>
      </c>
      <c r="K309" s="13">
        <f>IF(G309="","",N(H309)-N(D309)-N(J309)-N(I309))</f>
      </c>
      <c r="L309" s="14">
        <f>IF(OR(G309="",N(H309)=0),"",K309/H309)</f>
      </c>
      <c r="M309" s="15">
        <f>IF(OR(G309="",C309=""),"",G309-C309)</f>
      </c>
      <c r="N309" s="15">
        <f>IF(A309="","",IF(G309="","IN STOCK","SOLD"))</f>
      </c>
      <c r="O309" s="15">
        <f>IF(G309="","",MONTH(G309))</f>
      </c>
      <c r="P309" s="15">
        <f>IF(G309="","",YEAR(G309))</f>
      </c>
    </row>
    <row r="310" spans="1:16" x14ac:dyDescent="0.25">
      <c r="A310" s="9"/>
      <c r="B310" s="9"/>
      <c r="C310" s="11"/>
      <c r="D310" s="12"/>
      <c r="E310" s="9"/>
      <c r="F310" s="12"/>
      <c r="G310" s="11"/>
      <c r="H310" s="12"/>
      <c r="I310" s="12"/>
      <c r="J310" s="13">
        <f>IF(OR(G310="",H310=""),"",ROUND(N(H310)*IFERROR(INDEX(Settings!$B$2:$B$11,MATCH(E310,Settings!$A$2:$A$11,0)),0),2))</f>
      </c>
      <c r="K310" s="13">
        <f>IF(G310="","",N(H310)-N(D310)-N(J310)-N(I310))</f>
      </c>
      <c r="L310" s="14">
        <f>IF(OR(G310="",N(H310)=0),"",K310/H310)</f>
      </c>
      <c r="M310" s="15">
        <f>IF(OR(G310="",C310=""),"",G310-C310)</f>
      </c>
      <c r="N310" s="15">
        <f>IF(A310="","",IF(G310="","IN STOCK","SOLD"))</f>
      </c>
      <c r="O310" s="15">
        <f>IF(G310="","",MONTH(G310))</f>
      </c>
      <c r="P310" s="15">
        <f>IF(G310="","",YEAR(G310))</f>
      </c>
    </row>
    <row r="311" spans="1:16" x14ac:dyDescent="0.25">
      <c r="A311" s="9"/>
      <c r="B311" s="9"/>
      <c r="C311" s="11"/>
      <c r="D311" s="12"/>
      <c r="E311" s="9"/>
      <c r="F311" s="12"/>
      <c r="G311" s="11"/>
      <c r="H311" s="12"/>
      <c r="I311" s="12"/>
      <c r="J311" s="13">
        <f>IF(OR(G311="",H311=""),"",ROUND(N(H311)*IFERROR(INDEX(Settings!$B$2:$B$11,MATCH(E311,Settings!$A$2:$A$11,0)),0),2))</f>
      </c>
      <c r="K311" s="13">
        <f>IF(G311="","",N(H311)-N(D311)-N(J311)-N(I311))</f>
      </c>
      <c r="L311" s="14">
        <f>IF(OR(G311="",N(H311)=0),"",K311/H311)</f>
      </c>
      <c r="M311" s="15">
        <f>IF(OR(G311="",C311=""),"",G311-C311)</f>
      </c>
      <c r="N311" s="15">
        <f>IF(A311="","",IF(G311="","IN STOCK","SOLD"))</f>
      </c>
      <c r="O311" s="15">
        <f>IF(G311="","",MONTH(G311))</f>
      </c>
      <c r="P311" s="15">
        <f>IF(G311="","",YEAR(G311))</f>
      </c>
    </row>
    <row r="312" spans="1:16" x14ac:dyDescent="0.25">
      <c r="A312" s="9"/>
      <c r="B312" s="9"/>
      <c r="C312" s="11"/>
      <c r="D312" s="12"/>
      <c r="E312" s="9"/>
      <c r="F312" s="12"/>
      <c r="G312" s="11"/>
      <c r="H312" s="12"/>
      <c r="I312" s="12"/>
      <c r="J312" s="13">
        <f>IF(OR(G312="",H312=""),"",ROUND(N(H312)*IFERROR(INDEX(Settings!$B$2:$B$11,MATCH(E312,Settings!$A$2:$A$11,0)),0),2))</f>
      </c>
      <c r="K312" s="13">
        <f>IF(G312="","",N(H312)-N(D312)-N(J312)-N(I312))</f>
      </c>
      <c r="L312" s="14">
        <f>IF(OR(G312="",N(H312)=0),"",K312/H312)</f>
      </c>
      <c r="M312" s="15">
        <f>IF(OR(G312="",C312=""),"",G312-C312)</f>
      </c>
      <c r="N312" s="15">
        <f>IF(A312="","",IF(G312="","IN STOCK","SOLD"))</f>
      </c>
      <c r="O312" s="15">
        <f>IF(G312="","",MONTH(G312))</f>
      </c>
      <c r="P312" s="15">
        <f>IF(G312="","",YEAR(G312))</f>
      </c>
    </row>
    <row r="313" spans="1:16" x14ac:dyDescent="0.25">
      <c r="A313" s="9"/>
      <c r="B313" s="9"/>
      <c r="C313" s="11"/>
      <c r="D313" s="12"/>
      <c r="E313" s="9"/>
      <c r="F313" s="12"/>
      <c r="G313" s="11"/>
      <c r="H313" s="12"/>
      <c r="I313" s="12"/>
      <c r="J313" s="13">
        <f>IF(OR(G313="",H313=""),"",ROUND(N(H313)*IFERROR(INDEX(Settings!$B$2:$B$11,MATCH(E313,Settings!$A$2:$A$11,0)),0),2))</f>
      </c>
      <c r="K313" s="13">
        <f>IF(G313="","",N(H313)-N(D313)-N(J313)-N(I313))</f>
      </c>
      <c r="L313" s="14">
        <f>IF(OR(G313="",N(H313)=0),"",K313/H313)</f>
      </c>
      <c r="M313" s="15">
        <f>IF(OR(G313="",C313=""),"",G313-C313)</f>
      </c>
      <c r="N313" s="15">
        <f>IF(A313="","",IF(G313="","IN STOCK","SOLD"))</f>
      </c>
      <c r="O313" s="15">
        <f>IF(G313="","",MONTH(G313))</f>
      </c>
      <c r="P313" s="15">
        <f>IF(G313="","",YEAR(G313))</f>
      </c>
    </row>
    <row r="314" spans="1:16" x14ac:dyDescent="0.25">
      <c r="A314" s="9"/>
      <c r="B314" s="9"/>
      <c r="C314" s="11"/>
      <c r="D314" s="12"/>
      <c r="E314" s="9"/>
      <c r="F314" s="12"/>
      <c r="G314" s="11"/>
      <c r="H314" s="12"/>
      <c r="I314" s="12"/>
      <c r="J314" s="13">
        <f>IF(OR(G314="",H314=""),"",ROUND(N(H314)*IFERROR(INDEX(Settings!$B$2:$B$11,MATCH(E314,Settings!$A$2:$A$11,0)),0),2))</f>
      </c>
      <c r="K314" s="13">
        <f>IF(G314="","",N(H314)-N(D314)-N(J314)-N(I314))</f>
      </c>
      <c r="L314" s="14">
        <f>IF(OR(G314="",N(H314)=0),"",K314/H314)</f>
      </c>
      <c r="M314" s="15">
        <f>IF(OR(G314="",C314=""),"",G314-C314)</f>
      </c>
      <c r="N314" s="15">
        <f>IF(A314="","",IF(G314="","IN STOCK","SOLD"))</f>
      </c>
      <c r="O314" s="15">
        <f>IF(G314="","",MONTH(G314))</f>
      </c>
      <c r="P314" s="15">
        <f>IF(G314="","",YEAR(G314))</f>
      </c>
    </row>
    <row r="315" spans="1:16" x14ac:dyDescent="0.25">
      <c r="A315" s="9"/>
      <c r="B315" s="9"/>
      <c r="C315" s="11"/>
      <c r="D315" s="12"/>
      <c r="E315" s="9"/>
      <c r="F315" s="12"/>
      <c r="G315" s="11"/>
      <c r="H315" s="12"/>
      <c r="I315" s="12"/>
      <c r="J315" s="13">
        <f>IF(OR(G315="",H315=""),"",ROUND(N(H315)*IFERROR(INDEX(Settings!$B$2:$B$11,MATCH(E315,Settings!$A$2:$A$11,0)),0),2))</f>
      </c>
      <c r="K315" s="13">
        <f>IF(G315="","",N(H315)-N(D315)-N(J315)-N(I315))</f>
      </c>
      <c r="L315" s="14">
        <f>IF(OR(G315="",N(H315)=0),"",K315/H315)</f>
      </c>
      <c r="M315" s="15">
        <f>IF(OR(G315="",C315=""),"",G315-C315)</f>
      </c>
      <c r="N315" s="15">
        <f>IF(A315="","",IF(G315="","IN STOCK","SOLD"))</f>
      </c>
      <c r="O315" s="15">
        <f>IF(G315="","",MONTH(G315))</f>
      </c>
      <c r="P315" s="15">
        <f>IF(G315="","",YEAR(G315))</f>
      </c>
    </row>
    <row r="316" spans="1:16" x14ac:dyDescent="0.25">
      <c r="A316" s="9"/>
      <c r="B316" s="9"/>
      <c r="C316" s="11"/>
      <c r="D316" s="12"/>
      <c r="E316" s="9"/>
      <c r="F316" s="12"/>
      <c r="G316" s="11"/>
      <c r="H316" s="12"/>
      <c r="I316" s="12"/>
      <c r="J316" s="13">
        <f>IF(OR(G316="",H316=""),"",ROUND(N(H316)*IFERROR(INDEX(Settings!$B$2:$B$11,MATCH(E316,Settings!$A$2:$A$11,0)),0),2))</f>
      </c>
      <c r="K316" s="13">
        <f>IF(G316="","",N(H316)-N(D316)-N(J316)-N(I316))</f>
      </c>
      <c r="L316" s="14">
        <f>IF(OR(G316="",N(H316)=0),"",K316/H316)</f>
      </c>
      <c r="M316" s="15">
        <f>IF(OR(G316="",C316=""),"",G316-C316)</f>
      </c>
      <c r="N316" s="15">
        <f>IF(A316="","",IF(G316="","IN STOCK","SOLD"))</f>
      </c>
      <c r="O316" s="15">
        <f>IF(G316="","",MONTH(G316))</f>
      </c>
      <c r="P316" s="15">
        <f>IF(G316="","",YEAR(G316))</f>
      </c>
    </row>
    <row r="317" spans="1:16" x14ac:dyDescent="0.25">
      <c r="A317" s="9"/>
      <c r="B317" s="9"/>
      <c r="C317" s="11"/>
      <c r="D317" s="12"/>
      <c r="E317" s="9"/>
      <c r="F317" s="12"/>
      <c r="G317" s="11"/>
      <c r="H317" s="12"/>
      <c r="I317" s="12"/>
      <c r="J317" s="13">
        <f>IF(OR(G317="",H317=""),"",ROUND(N(H317)*IFERROR(INDEX(Settings!$B$2:$B$11,MATCH(E317,Settings!$A$2:$A$11,0)),0),2))</f>
      </c>
      <c r="K317" s="13">
        <f>IF(G317="","",N(H317)-N(D317)-N(J317)-N(I317))</f>
      </c>
      <c r="L317" s="14">
        <f>IF(OR(G317="",N(H317)=0),"",K317/H317)</f>
      </c>
      <c r="M317" s="15">
        <f>IF(OR(G317="",C317=""),"",G317-C317)</f>
      </c>
      <c r="N317" s="15">
        <f>IF(A317="","",IF(G317="","IN STOCK","SOLD"))</f>
      </c>
      <c r="O317" s="15">
        <f>IF(G317="","",MONTH(G317))</f>
      </c>
      <c r="P317" s="15">
        <f>IF(G317="","",YEAR(G317))</f>
      </c>
    </row>
    <row r="318" spans="1:16" x14ac:dyDescent="0.25">
      <c r="A318" s="9"/>
      <c r="B318" s="9"/>
      <c r="C318" s="11"/>
      <c r="D318" s="12"/>
      <c r="E318" s="9"/>
      <c r="F318" s="12"/>
      <c r="G318" s="11"/>
      <c r="H318" s="12"/>
      <c r="I318" s="12"/>
      <c r="J318" s="13">
        <f>IF(OR(G318="",H318=""),"",ROUND(N(H318)*IFERROR(INDEX(Settings!$B$2:$B$11,MATCH(E318,Settings!$A$2:$A$11,0)),0),2))</f>
      </c>
      <c r="K318" s="13">
        <f>IF(G318="","",N(H318)-N(D318)-N(J318)-N(I318))</f>
      </c>
      <c r="L318" s="14">
        <f>IF(OR(G318="",N(H318)=0),"",K318/H318)</f>
      </c>
      <c r="M318" s="15">
        <f>IF(OR(G318="",C318=""),"",G318-C318)</f>
      </c>
      <c r="N318" s="15">
        <f>IF(A318="","",IF(G318="","IN STOCK","SOLD"))</f>
      </c>
      <c r="O318" s="15">
        <f>IF(G318="","",MONTH(G318))</f>
      </c>
      <c r="P318" s="15">
        <f>IF(G318="","",YEAR(G318))</f>
      </c>
    </row>
    <row r="319" spans="1:16" x14ac:dyDescent="0.25">
      <c r="A319" s="9"/>
      <c r="B319" s="9"/>
      <c r="C319" s="11"/>
      <c r="D319" s="12"/>
      <c r="E319" s="9"/>
      <c r="F319" s="12"/>
      <c r="G319" s="11"/>
      <c r="H319" s="12"/>
      <c r="I319" s="12"/>
      <c r="J319" s="13">
        <f>IF(OR(G319="",H319=""),"",ROUND(N(H319)*IFERROR(INDEX(Settings!$B$2:$B$11,MATCH(E319,Settings!$A$2:$A$11,0)),0),2))</f>
      </c>
      <c r="K319" s="13">
        <f>IF(G319="","",N(H319)-N(D319)-N(J319)-N(I319))</f>
      </c>
      <c r="L319" s="14">
        <f>IF(OR(G319="",N(H319)=0),"",K319/H319)</f>
      </c>
      <c r="M319" s="15">
        <f>IF(OR(G319="",C319=""),"",G319-C319)</f>
      </c>
      <c r="N319" s="15">
        <f>IF(A319="","",IF(G319="","IN STOCK","SOLD"))</f>
      </c>
      <c r="O319" s="15">
        <f>IF(G319="","",MONTH(G319))</f>
      </c>
      <c r="P319" s="15">
        <f>IF(G319="","",YEAR(G319))</f>
      </c>
    </row>
    <row r="320" spans="1:16" x14ac:dyDescent="0.25">
      <c r="A320" s="9"/>
      <c r="B320" s="9"/>
      <c r="C320" s="11"/>
      <c r="D320" s="12"/>
      <c r="E320" s="9"/>
      <c r="F320" s="12"/>
      <c r="G320" s="11"/>
      <c r="H320" s="12"/>
      <c r="I320" s="12"/>
      <c r="J320" s="13">
        <f>IF(OR(G320="",H320=""),"",ROUND(N(H320)*IFERROR(INDEX(Settings!$B$2:$B$11,MATCH(E320,Settings!$A$2:$A$11,0)),0),2))</f>
      </c>
      <c r="K320" s="13">
        <f>IF(G320="","",N(H320)-N(D320)-N(J320)-N(I320))</f>
      </c>
      <c r="L320" s="14">
        <f>IF(OR(G320="",N(H320)=0),"",K320/H320)</f>
      </c>
      <c r="M320" s="15">
        <f>IF(OR(G320="",C320=""),"",G320-C320)</f>
      </c>
      <c r="N320" s="15">
        <f>IF(A320="","",IF(G320="","IN STOCK","SOLD"))</f>
      </c>
      <c r="O320" s="15">
        <f>IF(G320="","",MONTH(G320))</f>
      </c>
      <c r="P320" s="15">
        <f>IF(G320="","",YEAR(G320))</f>
      </c>
    </row>
    <row r="321" spans="1:16" x14ac:dyDescent="0.25">
      <c r="A321" s="9"/>
      <c r="B321" s="9"/>
      <c r="C321" s="11"/>
      <c r="D321" s="12"/>
      <c r="E321" s="9"/>
      <c r="F321" s="12"/>
      <c r="G321" s="11"/>
      <c r="H321" s="12"/>
      <c r="I321" s="12"/>
      <c r="J321" s="13">
        <f>IF(OR(G321="",H321=""),"",ROUND(N(H321)*IFERROR(INDEX(Settings!$B$2:$B$11,MATCH(E321,Settings!$A$2:$A$11,0)),0),2))</f>
      </c>
      <c r="K321" s="13">
        <f>IF(G321="","",N(H321)-N(D321)-N(J321)-N(I321))</f>
      </c>
      <c r="L321" s="14">
        <f>IF(OR(G321="",N(H321)=0),"",K321/H321)</f>
      </c>
      <c r="M321" s="15">
        <f>IF(OR(G321="",C321=""),"",G321-C321)</f>
      </c>
      <c r="N321" s="15">
        <f>IF(A321="","",IF(G321="","IN STOCK","SOLD"))</f>
      </c>
      <c r="O321" s="15">
        <f>IF(G321="","",MONTH(G321))</f>
      </c>
      <c r="P321" s="15">
        <f>IF(G321="","",YEAR(G321))</f>
      </c>
    </row>
    <row r="322" spans="1:16" x14ac:dyDescent="0.25">
      <c r="A322" s="9"/>
      <c r="B322" s="9"/>
      <c r="C322" s="11"/>
      <c r="D322" s="12"/>
      <c r="E322" s="9"/>
      <c r="F322" s="12"/>
      <c r="G322" s="11"/>
      <c r="H322" s="12"/>
      <c r="I322" s="12"/>
      <c r="J322" s="13">
        <f>IF(OR(G322="",H322=""),"",ROUND(N(H322)*IFERROR(INDEX(Settings!$B$2:$B$11,MATCH(E322,Settings!$A$2:$A$11,0)),0),2))</f>
      </c>
      <c r="K322" s="13">
        <f>IF(G322="","",N(H322)-N(D322)-N(J322)-N(I322))</f>
      </c>
      <c r="L322" s="14">
        <f>IF(OR(G322="",N(H322)=0),"",K322/H322)</f>
      </c>
      <c r="M322" s="15">
        <f>IF(OR(G322="",C322=""),"",G322-C322)</f>
      </c>
      <c r="N322" s="15">
        <f>IF(A322="","",IF(G322="","IN STOCK","SOLD"))</f>
      </c>
      <c r="O322" s="15">
        <f>IF(G322="","",MONTH(G322))</f>
      </c>
      <c r="P322" s="15">
        <f>IF(G322="","",YEAR(G322))</f>
      </c>
    </row>
    <row r="323" spans="1:16" x14ac:dyDescent="0.25">
      <c r="A323" s="9"/>
      <c r="B323" s="9"/>
      <c r="C323" s="11"/>
      <c r="D323" s="12"/>
      <c r="E323" s="9"/>
      <c r="F323" s="12"/>
      <c r="G323" s="11"/>
      <c r="H323" s="12"/>
      <c r="I323" s="12"/>
      <c r="J323" s="13">
        <f>IF(OR(G323="",H323=""),"",ROUND(N(H323)*IFERROR(INDEX(Settings!$B$2:$B$11,MATCH(E323,Settings!$A$2:$A$11,0)),0),2))</f>
      </c>
      <c r="K323" s="13">
        <f>IF(G323="","",N(H323)-N(D323)-N(J323)-N(I323))</f>
      </c>
      <c r="L323" s="14">
        <f>IF(OR(G323="",N(H323)=0),"",K323/H323)</f>
      </c>
      <c r="M323" s="15">
        <f>IF(OR(G323="",C323=""),"",G323-C323)</f>
      </c>
      <c r="N323" s="15">
        <f>IF(A323="","",IF(G323="","IN STOCK","SOLD"))</f>
      </c>
      <c r="O323" s="15">
        <f>IF(G323="","",MONTH(G323))</f>
      </c>
      <c r="P323" s="15">
        <f>IF(G323="","",YEAR(G323))</f>
      </c>
    </row>
    <row r="324" spans="1:16" x14ac:dyDescent="0.25">
      <c r="A324" s="9"/>
      <c r="B324" s="9"/>
      <c r="C324" s="11"/>
      <c r="D324" s="12"/>
      <c r="E324" s="9"/>
      <c r="F324" s="12"/>
      <c r="G324" s="11"/>
      <c r="H324" s="12"/>
      <c r="I324" s="12"/>
      <c r="J324" s="13">
        <f>IF(OR(G324="",H324=""),"",ROUND(N(H324)*IFERROR(INDEX(Settings!$B$2:$B$11,MATCH(E324,Settings!$A$2:$A$11,0)),0),2))</f>
      </c>
      <c r="K324" s="13">
        <f>IF(G324="","",N(H324)-N(D324)-N(J324)-N(I324))</f>
      </c>
      <c r="L324" s="14">
        <f>IF(OR(G324="",N(H324)=0),"",K324/H324)</f>
      </c>
      <c r="M324" s="15">
        <f>IF(OR(G324="",C324=""),"",G324-C324)</f>
      </c>
      <c r="N324" s="15">
        <f>IF(A324="","",IF(G324="","IN STOCK","SOLD"))</f>
      </c>
      <c r="O324" s="15">
        <f>IF(G324="","",MONTH(G324))</f>
      </c>
      <c r="P324" s="15">
        <f>IF(G324="","",YEAR(G324))</f>
      </c>
    </row>
    <row r="325" spans="1:16" x14ac:dyDescent="0.25">
      <c r="A325" s="9"/>
      <c r="B325" s="9"/>
      <c r="C325" s="11"/>
      <c r="D325" s="12"/>
      <c r="E325" s="9"/>
      <c r="F325" s="12"/>
      <c r="G325" s="11"/>
      <c r="H325" s="12"/>
      <c r="I325" s="12"/>
      <c r="J325" s="13">
        <f>IF(OR(G325="",H325=""),"",ROUND(N(H325)*IFERROR(INDEX(Settings!$B$2:$B$11,MATCH(E325,Settings!$A$2:$A$11,0)),0),2))</f>
      </c>
      <c r="K325" s="13">
        <f>IF(G325="","",N(H325)-N(D325)-N(J325)-N(I325))</f>
      </c>
      <c r="L325" s="14">
        <f>IF(OR(G325="",N(H325)=0),"",K325/H325)</f>
      </c>
      <c r="M325" s="15">
        <f>IF(OR(G325="",C325=""),"",G325-C325)</f>
      </c>
      <c r="N325" s="15">
        <f>IF(A325="","",IF(G325="","IN STOCK","SOLD"))</f>
      </c>
      <c r="O325" s="15">
        <f>IF(G325="","",MONTH(G325))</f>
      </c>
      <c r="P325" s="15">
        <f>IF(G325="","",YEAR(G325))</f>
      </c>
    </row>
    <row r="326" spans="1:16" x14ac:dyDescent="0.25">
      <c r="A326" s="9"/>
      <c r="B326" s="9"/>
      <c r="C326" s="11"/>
      <c r="D326" s="12"/>
      <c r="E326" s="9"/>
      <c r="F326" s="12"/>
      <c r="G326" s="11"/>
      <c r="H326" s="12"/>
      <c r="I326" s="12"/>
      <c r="J326" s="13">
        <f>IF(OR(G326="",H326=""),"",ROUND(N(H326)*IFERROR(INDEX(Settings!$B$2:$B$11,MATCH(E326,Settings!$A$2:$A$11,0)),0),2))</f>
      </c>
      <c r="K326" s="13">
        <f>IF(G326="","",N(H326)-N(D326)-N(J326)-N(I326))</f>
      </c>
      <c r="L326" s="14">
        <f>IF(OR(G326="",N(H326)=0),"",K326/H326)</f>
      </c>
      <c r="M326" s="15">
        <f>IF(OR(G326="",C326=""),"",G326-C326)</f>
      </c>
      <c r="N326" s="15">
        <f>IF(A326="","",IF(G326="","IN STOCK","SOLD"))</f>
      </c>
      <c r="O326" s="15">
        <f>IF(G326="","",MONTH(G326))</f>
      </c>
      <c r="P326" s="15">
        <f>IF(G326="","",YEAR(G326))</f>
      </c>
    </row>
    <row r="327" spans="1:16" x14ac:dyDescent="0.25">
      <c r="A327" s="9"/>
      <c r="B327" s="9"/>
      <c r="C327" s="11"/>
      <c r="D327" s="12"/>
      <c r="E327" s="9"/>
      <c r="F327" s="12"/>
      <c r="G327" s="11"/>
      <c r="H327" s="12"/>
      <c r="I327" s="12"/>
      <c r="J327" s="13">
        <f>IF(OR(G327="",H327=""),"",ROUND(N(H327)*IFERROR(INDEX(Settings!$B$2:$B$11,MATCH(E327,Settings!$A$2:$A$11,0)),0),2))</f>
      </c>
      <c r="K327" s="13">
        <f>IF(G327="","",N(H327)-N(D327)-N(J327)-N(I327))</f>
      </c>
      <c r="L327" s="14">
        <f>IF(OR(G327="",N(H327)=0),"",K327/H327)</f>
      </c>
      <c r="M327" s="15">
        <f>IF(OR(G327="",C327=""),"",G327-C327)</f>
      </c>
      <c r="N327" s="15">
        <f>IF(A327="","",IF(G327="","IN STOCK","SOLD"))</f>
      </c>
      <c r="O327" s="15">
        <f>IF(G327="","",MONTH(G327))</f>
      </c>
      <c r="P327" s="15">
        <f>IF(G327="","",YEAR(G327))</f>
      </c>
    </row>
    <row r="328" spans="1:16" x14ac:dyDescent="0.25">
      <c r="A328" s="9"/>
      <c r="B328" s="9"/>
      <c r="C328" s="11"/>
      <c r="D328" s="12"/>
      <c r="E328" s="9"/>
      <c r="F328" s="12"/>
      <c r="G328" s="11"/>
      <c r="H328" s="12"/>
      <c r="I328" s="12"/>
      <c r="J328" s="13">
        <f>IF(OR(G328="",H328=""),"",ROUND(N(H328)*IFERROR(INDEX(Settings!$B$2:$B$11,MATCH(E328,Settings!$A$2:$A$11,0)),0),2))</f>
      </c>
      <c r="K328" s="13">
        <f>IF(G328="","",N(H328)-N(D328)-N(J328)-N(I328))</f>
      </c>
      <c r="L328" s="14">
        <f>IF(OR(G328="",N(H328)=0),"",K328/H328)</f>
      </c>
      <c r="M328" s="15">
        <f>IF(OR(G328="",C328=""),"",G328-C328)</f>
      </c>
      <c r="N328" s="15">
        <f>IF(A328="","",IF(G328="","IN STOCK","SOLD"))</f>
      </c>
      <c r="O328" s="15">
        <f>IF(G328="","",MONTH(G328))</f>
      </c>
      <c r="P328" s="15">
        <f>IF(G328="","",YEAR(G328))</f>
      </c>
    </row>
    <row r="329" spans="1:16" x14ac:dyDescent="0.25">
      <c r="A329" s="9"/>
      <c r="B329" s="9"/>
      <c r="C329" s="11"/>
      <c r="D329" s="12"/>
      <c r="E329" s="9"/>
      <c r="F329" s="12"/>
      <c r="G329" s="11"/>
      <c r="H329" s="12"/>
      <c r="I329" s="12"/>
      <c r="J329" s="13">
        <f>IF(OR(G329="",H329=""),"",ROUND(N(H329)*IFERROR(INDEX(Settings!$B$2:$B$11,MATCH(E329,Settings!$A$2:$A$11,0)),0),2))</f>
      </c>
      <c r="K329" s="13">
        <f>IF(G329="","",N(H329)-N(D329)-N(J329)-N(I329))</f>
      </c>
      <c r="L329" s="14">
        <f>IF(OR(G329="",N(H329)=0),"",K329/H329)</f>
      </c>
      <c r="M329" s="15">
        <f>IF(OR(G329="",C329=""),"",G329-C329)</f>
      </c>
      <c r="N329" s="15">
        <f>IF(A329="","",IF(G329="","IN STOCK","SOLD"))</f>
      </c>
      <c r="O329" s="15">
        <f>IF(G329="","",MONTH(G329))</f>
      </c>
      <c r="P329" s="15">
        <f>IF(G329="","",YEAR(G329))</f>
      </c>
    </row>
    <row r="330" spans="1:16" x14ac:dyDescent="0.25">
      <c r="A330" s="9"/>
      <c r="B330" s="9"/>
      <c r="C330" s="11"/>
      <c r="D330" s="12"/>
      <c r="E330" s="9"/>
      <c r="F330" s="12"/>
      <c r="G330" s="11"/>
      <c r="H330" s="12"/>
      <c r="I330" s="12"/>
      <c r="J330" s="13">
        <f>IF(OR(G330="",H330=""),"",ROUND(N(H330)*IFERROR(INDEX(Settings!$B$2:$B$11,MATCH(E330,Settings!$A$2:$A$11,0)),0),2))</f>
      </c>
      <c r="K330" s="13">
        <f>IF(G330="","",N(H330)-N(D330)-N(J330)-N(I330))</f>
      </c>
      <c r="L330" s="14">
        <f>IF(OR(G330="",N(H330)=0),"",K330/H330)</f>
      </c>
      <c r="M330" s="15">
        <f>IF(OR(G330="",C330=""),"",G330-C330)</f>
      </c>
      <c r="N330" s="15">
        <f>IF(A330="","",IF(G330="","IN STOCK","SOLD"))</f>
      </c>
      <c r="O330" s="15">
        <f>IF(G330="","",MONTH(G330))</f>
      </c>
      <c r="P330" s="15">
        <f>IF(G330="","",YEAR(G330))</f>
      </c>
    </row>
    <row r="331" spans="1:16" x14ac:dyDescent="0.25">
      <c r="A331" s="9"/>
      <c r="B331" s="9"/>
      <c r="C331" s="11"/>
      <c r="D331" s="12"/>
      <c r="E331" s="9"/>
      <c r="F331" s="12"/>
      <c r="G331" s="11"/>
      <c r="H331" s="12"/>
      <c r="I331" s="12"/>
      <c r="J331" s="13">
        <f>IF(OR(G331="",H331=""),"",ROUND(N(H331)*IFERROR(INDEX(Settings!$B$2:$B$11,MATCH(E331,Settings!$A$2:$A$11,0)),0),2))</f>
      </c>
      <c r="K331" s="13">
        <f>IF(G331="","",N(H331)-N(D331)-N(J331)-N(I331))</f>
      </c>
      <c r="L331" s="14">
        <f>IF(OR(G331="",N(H331)=0),"",K331/H331)</f>
      </c>
      <c r="M331" s="15">
        <f>IF(OR(G331="",C331=""),"",G331-C331)</f>
      </c>
      <c r="N331" s="15">
        <f>IF(A331="","",IF(G331="","IN STOCK","SOLD"))</f>
      </c>
      <c r="O331" s="15">
        <f>IF(G331="","",MONTH(G331))</f>
      </c>
      <c r="P331" s="15">
        <f>IF(G331="","",YEAR(G331))</f>
      </c>
    </row>
    <row r="332" spans="1:16" x14ac:dyDescent="0.25">
      <c r="A332" s="9"/>
      <c r="B332" s="9"/>
      <c r="C332" s="11"/>
      <c r="D332" s="12"/>
      <c r="E332" s="9"/>
      <c r="F332" s="12"/>
      <c r="G332" s="11"/>
      <c r="H332" s="12"/>
      <c r="I332" s="12"/>
      <c r="J332" s="13">
        <f>IF(OR(G332="",H332=""),"",ROUND(N(H332)*IFERROR(INDEX(Settings!$B$2:$B$11,MATCH(E332,Settings!$A$2:$A$11,0)),0),2))</f>
      </c>
      <c r="K332" s="13">
        <f>IF(G332="","",N(H332)-N(D332)-N(J332)-N(I332))</f>
      </c>
      <c r="L332" s="14">
        <f>IF(OR(G332="",N(H332)=0),"",K332/H332)</f>
      </c>
      <c r="M332" s="15">
        <f>IF(OR(G332="",C332=""),"",G332-C332)</f>
      </c>
      <c r="N332" s="15">
        <f>IF(A332="","",IF(G332="","IN STOCK","SOLD"))</f>
      </c>
      <c r="O332" s="15">
        <f>IF(G332="","",MONTH(G332))</f>
      </c>
      <c r="P332" s="15">
        <f>IF(G332="","",YEAR(G332))</f>
      </c>
    </row>
    <row r="333" spans="1:16" x14ac:dyDescent="0.25">
      <c r="A333" s="9"/>
      <c r="B333" s="9"/>
      <c r="C333" s="11"/>
      <c r="D333" s="12"/>
      <c r="E333" s="9"/>
      <c r="F333" s="12"/>
      <c r="G333" s="11"/>
      <c r="H333" s="12"/>
      <c r="I333" s="12"/>
      <c r="J333" s="13">
        <f>IF(OR(G333="",H333=""),"",ROUND(N(H333)*IFERROR(INDEX(Settings!$B$2:$B$11,MATCH(E333,Settings!$A$2:$A$11,0)),0),2))</f>
      </c>
      <c r="K333" s="13">
        <f>IF(G333="","",N(H333)-N(D333)-N(J333)-N(I333))</f>
      </c>
      <c r="L333" s="14">
        <f>IF(OR(G333="",N(H333)=0),"",K333/H333)</f>
      </c>
      <c r="M333" s="15">
        <f>IF(OR(G333="",C333=""),"",G333-C333)</f>
      </c>
      <c r="N333" s="15">
        <f>IF(A333="","",IF(G333="","IN STOCK","SOLD"))</f>
      </c>
      <c r="O333" s="15">
        <f>IF(G333="","",MONTH(G333))</f>
      </c>
      <c r="P333" s="15">
        <f>IF(G333="","",YEAR(G333))</f>
      </c>
    </row>
    <row r="334" spans="1:16" x14ac:dyDescent="0.25">
      <c r="A334" s="9"/>
      <c r="B334" s="9"/>
      <c r="C334" s="11"/>
      <c r="D334" s="12"/>
      <c r="E334" s="9"/>
      <c r="F334" s="12"/>
      <c r="G334" s="11"/>
      <c r="H334" s="12"/>
      <c r="I334" s="12"/>
      <c r="J334" s="13">
        <f>IF(OR(G334="",H334=""),"",ROUND(N(H334)*IFERROR(INDEX(Settings!$B$2:$B$11,MATCH(E334,Settings!$A$2:$A$11,0)),0),2))</f>
      </c>
      <c r="K334" s="13">
        <f>IF(G334="","",N(H334)-N(D334)-N(J334)-N(I334))</f>
      </c>
      <c r="L334" s="14">
        <f>IF(OR(G334="",N(H334)=0),"",K334/H334)</f>
      </c>
      <c r="M334" s="15">
        <f>IF(OR(G334="",C334=""),"",G334-C334)</f>
      </c>
      <c r="N334" s="15">
        <f>IF(A334="","",IF(G334="","IN STOCK","SOLD"))</f>
      </c>
      <c r="O334" s="15">
        <f>IF(G334="","",MONTH(G334))</f>
      </c>
      <c r="P334" s="15">
        <f>IF(G334="","",YEAR(G334))</f>
      </c>
    </row>
    <row r="335" spans="1:16" x14ac:dyDescent="0.25">
      <c r="A335" s="9"/>
      <c r="B335" s="9"/>
      <c r="C335" s="11"/>
      <c r="D335" s="12"/>
      <c r="E335" s="9"/>
      <c r="F335" s="12"/>
      <c r="G335" s="11"/>
      <c r="H335" s="12"/>
      <c r="I335" s="12"/>
      <c r="J335" s="13">
        <f>IF(OR(G335="",H335=""),"",ROUND(N(H335)*IFERROR(INDEX(Settings!$B$2:$B$11,MATCH(E335,Settings!$A$2:$A$11,0)),0),2))</f>
      </c>
      <c r="K335" s="13">
        <f>IF(G335="","",N(H335)-N(D335)-N(J335)-N(I335))</f>
      </c>
      <c r="L335" s="14">
        <f>IF(OR(G335="",N(H335)=0),"",K335/H335)</f>
      </c>
      <c r="M335" s="15">
        <f>IF(OR(G335="",C335=""),"",G335-C335)</f>
      </c>
      <c r="N335" s="15">
        <f>IF(A335="","",IF(G335="","IN STOCK","SOLD"))</f>
      </c>
      <c r="O335" s="15">
        <f>IF(G335="","",MONTH(G335))</f>
      </c>
      <c r="P335" s="15">
        <f>IF(G335="","",YEAR(G335))</f>
      </c>
    </row>
    <row r="336" spans="1:16" x14ac:dyDescent="0.25">
      <c r="A336" s="9"/>
      <c r="B336" s="9"/>
      <c r="C336" s="11"/>
      <c r="D336" s="12"/>
      <c r="E336" s="9"/>
      <c r="F336" s="12"/>
      <c r="G336" s="11"/>
      <c r="H336" s="12"/>
      <c r="I336" s="12"/>
      <c r="J336" s="13">
        <f>IF(OR(G336="",H336=""),"",ROUND(N(H336)*IFERROR(INDEX(Settings!$B$2:$B$11,MATCH(E336,Settings!$A$2:$A$11,0)),0),2))</f>
      </c>
      <c r="K336" s="13">
        <f>IF(G336="","",N(H336)-N(D336)-N(J336)-N(I336))</f>
      </c>
      <c r="L336" s="14">
        <f>IF(OR(G336="",N(H336)=0),"",K336/H336)</f>
      </c>
      <c r="M336" s="15">
        <f>IF(OR(G336="",C336=""),"",G336-C336)</f>
      </c>
      <c r="N336" s="15">
        <f>IF(A336="","",IF(G336="","IN STOCK","SOLD"))</f>
      </c>
      <c r="O336" s="15">
        <f>IF(G336="","",MONTH(G336))</f>
      </c>
      <c r="P336" s="15">
        <f>IF(G336="","",YEAR(G336))</f>
      </c>
    </row>
    <row r="337" spans="1:16" x14ac:dyDescent="0.25">
      <c r="A337" s="9"/>
      <c r="B337" s="9"/>
      <c r="C337" s="11"/>
      <c r="D337" s="12"/>
      <c r="E337" s="9"/>
      <c r="F337" s="12"/>
      <c r="G337" s="11"/>
      <c r="H337" s="12"/>
      <c r="I337" s="12"/>
      <c r="J337" s="13">
        <f>IF(OR(G337="",H337=""),"",ROUND(N(H337)*IFERROR(INDEX(Settings!$B$2:$B$11,MATCH(E337,Settings!$A$2:$A$11,0)),0),2))</f>
      </c>
      <c r="K337" s="13">
        <f>IF(G337="","",N(H337)-N(D337)-N(J337)-N(I337))</f>
      </c>
      <c r="L337" s="14">
        <f>IF(OR(G337="",N(H337)=0),"",K337/H337)</f>
      </c>
      <c r="M337" s="15">
        <f>IF(OR(G337="",C337=""),"",G337-C337)</f>
      </c>
      <c r="N337" s="15">
        <f>IF(A337="","",IF(G337="","IN STOCK","SOLD"))</f>
      </c>
      <c r="O337" s="15">
        <f>IF(G337="","",MONTH(G337))</f>
      </c>
      <c r="P337" s="15">
        <f>IF(G337="","",YEAR(G337))</f>
      </c>
    </row>
    <row r="338" spans="1:16" x14ac:dyDescent="0.25">
      <c r="A338" s="9"/>
      <c r="B338" s="9"/>
      <c r="C338" s="11"/>
      <c r="D338" s="12"/>
      <c r="E338" s="9"/>
      <c r="F338" s="12"/>
      <c r="G338" s="11"/>
      <c r="H338" s="12"/>
      <c r="I338" s="12"/>
      <c r="J338" s="13">
        <f>IF(OR(G338="",H338=""),"",ROUND(N(H338)*IFERROR(INDEX(Settings!$B$2:$B$11,MATCH(E338,Settings!$A$2:$A$11,0)),0),2))</f>
      </c>
      <c r="K338" s="13">
        <f>IF(G338="","",N(H338)-N(D338)-N(J338)-N(I338))</f>
      </c>
      <c r="L338" s="14">
        <f>IF(OR(G338="",N(H338)=0),"",K338/H338)</f>
      </c>
      <c r="M338" s="15">
        <f>IF(OR(G338="",C338=""),"",G338-C338)</f>
      </c>
      <c r="N338" s="15">
        <f>IF(A338="","",IF(G338="","IN STOCK","SOLD"))</f>
      </c>
      <c r="O338" s="15">
        <f>IF(G338="","",MONTH(G338))</f>
      </c>
      <c r="P338" s="15">
        <f>IF(G338="","",YEAR(G338))</f>
      </c>
    </row>
    <row r="339" spans="1:16" x14ac:dyDescent="0.25">
      <c r="A339" s="9"/>
      <c r="B339" s="9"/>
      <c r="C339" s="11"/>
      <c r="D339" s="12"/>
      <c r="E339" s="9"/>
      <c r="F339" s="12"/>
      <c r="G339" s="11"/>
      <c r="H339" s="12"/>
      <c r="I339" s="12"/>
      <c r="J339" s="13">
        <f>IF(OR(G339="",H339=""),"",ROUND(N(H339)*IFERROR(INDEX(Settings!$B$2:$B$11,MATCH(E339,Settings!$A$2:$A$11,0)),0),2))</f>
      </c>
      <c r="K339" s="13">
        <f>IF(G339="","",N(H339)-N(D339)-N(J339)-N(I339))</f>
      </c>
      <c r="L339" s="14">
        <f>IF(OR(G339="",N(H339)=0),"",K339/H339)</f>
      </c>
      <c r="M339" s="15">
        <f>IF(OR(G339="",C339=""),"",G339-C339)</f>
      </c>
      <c r="N339" s="15">
        <f>IF(A339="","",IF(G339="","IN STOCK","SOLD"))</f>
      </c>
      <c r="O339" s="15">
        <f>IF(G339="","",MONTH(G339))</f>
      </c>
      <c r="P339" s="15">
        <f>IF(G339="","",YEAR(G339))</f>
      </c>
    </row>
    <row r="340" spans="1:16" x14ac:dyDescent="0.25">
      <c r="A340" s="9"/>
      <c r="B340" s="9"/>
      <c r="C340" s="11"/>
      <c r="D340" s="12"/>
      <c r="E340" s="9"/>
      <c r="F340" s="12"/>
      <c r="G340" s="11"/>
      <c r="H340" s="12"/>
      <c r="I340" s="12"/>
      <c r="J340" s="13">
        <f>IF(OR(G340="",H340=""),"",ROUND(N(H340)*IFERROR(INDEX(Settings!$B$2:$B$11,MATCH(E340,Settings!$A$2:$A$11,0)),0),2))</f>
      </c>
      <c r="K340" s="13">
        <f>IF(G340="","",N(H340)-N(D340)-N(J340)-N(I340))</f>
      </c>
      <c r="L340" s="14">
        <f>IF(OR(G340="",N(H340)=0),"",K340/H340)</f>
      </c>
      <c r="M340" s="15">
        <f>IF(OR(G340="",C340=""),"",G340-C340)</f>
      </c>
      <c r="N340" s="15">
        <f>IF(A340="","",IF(G340="","IN STOCK","SOLD"))</f>
      </c>
      <c r="O340" s="15">
        <f>IF(G340="","",MONTH(G340))</f>
      </c>
      <c r="P340" s="15">
        <f>IF(G340="","",YEAR(G340))</f>
      </c>
    </row>
    <row r="341" spans="1:16" x14ac:dyDescent="0.25">
      <c r="A341" s="9"/>
      <c r="B341" s="9"/>
      <c r="C341" s="11"/>
      <c r="D341" s="12"/>
      <c r="E341" s="9"/>
      <c r="F341" s="12"/>
      <c r="G341" s="11"/>
      <c r="H341" s="12"/>
      <c r="I341" s="12"/>
      <c r="J341" s="13">
        <f>IF(OR(G341="",H341=""),"",ROUND(N(H341)*IFERROR(INDEX(Settings!$B$2:$B$11,MATCH(E341,Settings!$A$2:$A$11,0)),0),2))</f>
      </c>
      <c r="K341" s="13">
        <f>IF(G341="","",N(H341)-N(D341)-N(J341)-N(I341))</f>
      </c>
      <c r="L341" s="14">
        <f>IF(OR(G341="",N(H341)=0),"",K341/H341)</f>
      </c>
      <c r="M341" s="15">
        <f>IF(OR(G341="",C341=""),"",G341-C341)</f>
      </c>
      <c r="N341" s="15">
        <f>IF(A341="","",IF(G341="","IN STOCK","SOLD"))</f>
      </c>
      <c r="O341" s="15">
        <f>IF(G341="","",MONTH(G341))</f>
      </c>
      <c r="P341" s="15">
        <f>IF(G341="","",YEAR(G341))</f>
      </c>
    </row>
    <row r="342" spans="1:16" x14ac:dyDescent="0.25">
      <c r="A342" s="9"/>
      <c r="B342" s="9"/>
      <c r="C342" s="11"/>
      <c r="D342" s="12"/>
      <c r="E342" s="9"/>
      <c r="F342" s="12"/>
      <c r="G342" s="11"/>
      <c r="H342" s="12"/>
      <c r="I342" s="12"/>
      <c r="J342" s="13">
        <f>IF(OR(G342="",H342=""),"",ROUND(N(H342)*IFERROR(INDEX(Settings!$B$2:$B$11,MATCH(E342,Settings!$A$2:$A$11,0)),0),2))</f>
      </c>
      <c r="K342" s="13">
        <f>IF(G342="","",N(H342)-N(D342)-N(J342)-N(I342))</f>
      </c>
      <c r="L342" s="14">
        <f>IF(OR(G342="",N(H342)=0),"",K342/H342)</f>
      </c>
      <c r="M342" s="15">
        <f>IF(OR(G342="",C342=""),"",G342-C342)</f>
      </c>
      <c r="N342" s="15">
        <f>IF(A342="","",IF(G342="","IN STOCK","SOLD"))</f>
      </c>
      <c r="O342" s="15">
        <f>IF(G342="","",MONTH(G342))</f>
      </c>
      <c r="P342" s="15">
        <f>IF(G342="","",YEAR(G342))</f>
      </c>
    </row>
    <row r="343" spans="1:16" x14ac:dyDescent="0.25">
      <c r="A343" s="9"/>
      <c r="B343" s="9"/>
      <c r="C343" s="11"/>
      <c r="D343" s="12"/>
      <c r="E343" s="9"/>
      <c r="F343" s="12"/>
      <c r="G343" s="11"/>
      <c r="H343" s="12"/>
      <c r="I343" s="12"/>
      <c r="J343" s="13">
        <f>IF(OR(G343="",H343=""),"",ROUND(N(H343)*IFERROR(INDEX(Settings!$B$2:$B$11,MATCH(E343,Settings!$A$2:$A$11,0)),0),2))</f>
      </c>
      <c r="K343" s="13">
        <f>IF(G343="","",N(H343)-N(D343)-N(J343)-N(I343))</f>
      </c>
      <c r="L343" s="14">
        <f>IF(OR(G343="",N(H343)=0),"",K343/H343)</f>
      </c>
      <c r="M343" s="15">
        <f>IF(OR(G343="",C343=""),"",G343-C343)</f>
      </c>
      <c r="N343" s="15">
        <f>IF(A343="","",IF(G343="","IN STOCK","SOLD"))</f>
      </c>
      <c r="O343" s="15">
        <f>IF(G343="","",MONTH(G343))</f>
      </c>
      <c r="P343" s="15">
        <f>IF(G343="","",YEAR(G343))</f>
      </c>
    </row>
    <row r="344" spans="1:16" x14ac:dyDescent="0.25">
      <c r="A344" s="9"/>
      <c r="B344" s="9"/>
      <c r="C344" s="11"/>
      <c r="D344" s="12"/>
      <c r="E344" s="9"/>
      <c r="F344" s="12"/>
      <c r="G344" s="11"/>
      <c r="H344" s="12"/>
      <c r="I344" s="12"/>
      <c r="J344" s="13">
        <f>IF(OR(G344="",H344=""),"",ROUND(N(H344)*IFERROR(INDEX(Settings!$B$2:$B$11,MATCH(E344,Settings!$A$2:$A$11,0)),0),2))</f>
      </c>
      <c r="K344" s="13">
        <f>IF(G344="","",N(H344)-N(D344)-N(J344)-N(I344))</f>
      </c>
      <c r="L344" s="14">
        <f>IF(OR(G344="",N(H344)=0),"",K344/H344)</f>
      </c>
      <c r="M344" s="15">
        <f>IF(OR(G344="",C344=""),"",G344-C344)</f>
      </c>
      <c r="N344" s="15">
        <f>IF(A344="","",IF(G344="","IN STOCK","SOLD"))</f>
      </c>
      <c r="O344" s="15">
        <f>IF(G344="","",MONTH(G344))</f>
      </c>
      <c r="P344" s="15">
        <f>IF(G344="","",YEAR(G344))</f>
      </c>
    </row>
    <row r="345" spans="1:16" x14ac:dyDescent="0.25">
      <c r="A345" s="9"/>
      <c r="B345" s="9"/>
      <c r="C345" s="11"/>
      <c r="D345" s="12"/>
      <c r="E345" s="9"/>
      <c r="F345" s="12"/>
      <c r="G345" s="11"/>
      <c r="H345" s="12"/>
      <c r="I345" s="12"/>
      <c r="J345" s="13">
        <f>IF(OR(G345="",H345=""),"",ROUND(N(H345)*IFERROR(INDEX(Settings!$B$2:$B$11,MATCH(E345,Settings!$A$2:$A$11,0)),0),2))</f>
      </c>
      <c r="K345" s="13">
        <f>IF(G345="","",N(H345)-N(D345)-N(J345)-N(I345))</f>
      </c>
      <c r="L345" s="14">
        <f>IF(OR(G345="",N(H345)=0),"",K345/H345)</f>
      </c>
      <c r="M345" s="15">
        <f>IF(OR(G345="",C345=""),"",G345-C345)</f>
      </c>
      <c r="N345" s="15">
        <f>IF(A345="","",IF(G345="","IN STOCK","SOLD"))</f>
      </c>
      <c r="O345" s="15">
        <f>IF(G345="","",MONTH(G345))</f>
      </c>
      <c r="P345" s="15">
        <f>IF(G345="","",YEAR(G345))</f>
      </c>
    </row>
    <row r="346" spans="1:16" x14ac:dyDescent="0.25">
      <c r="A346" s="9"/>
      <c r="B346" s="9"/>
      <c r="C346" s="11"/>
      <c r="D346" s="12"/>
      <c r="E346" s="9"/>
      <c r="F346" s="12"/>
      <c r="G346" s="11"/>
      <c r="H346" s="12"/>
      <c r="I346" s="12"/>
      <c r="J346" s="13">
        <f>IF(OR(G346="",H346=""),"",ROUND(N(H346)*IFERROR(INDEX(Settings!$B$2:$B$11,MATCH(E346,Settings!$A$2:$A$11,0)),0),2))</f>
      </c>
      <c r="K346" s="13">
        <f>IF(G346="","",N(H346)-N(D346)-N(J346)-N(I346))</f>
      </c>
      <c r="L346" s="14">
        <f>IF(OR(G346="",N(H346)=0),"",K346/H346)</f>
      </c>
      <c r="M346" s="15">
        <f>IF(OR(G346="",C346=""),"",G346-C346)</f>
      </c>
      <c r="N346" s="15">
        <f>IF(A346="","",IF(G346="","IN STOCK","SOLD"))</f>
      </c>
      <c r="O346" s="15">
        <f>IF(G346="","",MONTH(G346))</f>
      </c>
      <c r="P346" s="15">
        <f>IF(G346="","",YEAR(G346))</f>
      </c>
    </row>
    <row r="347" spans="1:16" x14ac:dyDescent="0.25">
      <c r="A347" s="9"/>
      <c r="B347" s="9"/>
      <c r="C347" s="11"/>
      <c r="D347" s="12"/>
      <c r="E347" s="9"/>
      <c r="F347" s="12"/>
      <c r="G347" s="11"/>
      <c r="H347" s="12"/>
      <c r="I347" s="12"/>
      <c r="J347" s="13">
        <f>IF(OR(G347="",H347=""),"",ROUND(N(H347)*IFERROR(INDEX(Settings!$B$2:$B$11,MATCH(E347,Settings!$A$2:$A$11,0)),0),2))</f>
      </c>
      <c r="K347" s="13">
        <f>IF(G347="","",N(H347)-N(D347)-N(J347)-N(I347))</f>
      </c>
      <c r="L347" s="14">
        <f>IF(OR(G347="",N(H347)=0),"",K347/H347)</f>
      </c>
      <c r="M347" s="15">
        <f>IF(OR(G347="",C347=""),"",G347-C347)</f>
      </c>
      <c r="N347" s="15">
        <f>IF(A347="","",IF(G347="","IN STOCK","SOLD"))</f>
      </c>
      <c r="O347" s="15">
        <f>IF(G347="","",MONTH(G347))</f>
      </c>
      <c r="P347" s="15">
        <f>IF(G347="","",YEAR(G347))</f>
      </c>
    </row>
    <row r="348" spans="1:16" x14ac:dyDescent="0.25">
      <c r="A348" s="9"/>
      <c r="B348" s="9"/>
      <c r="C348" s="11"/>
      <c r="D348" s="12"/>
      <c r="E348" s="9"/>
      <c r="F348" s="12"/>
      <c r="G348" s="11"/>
      <c r="H348" s="12"/>
      <c r="I348" s="12"/>
      <c r="J348" s="13">
        <f>IF(OR(G348="",H348=""),"",ROUND(N(H348)*IFERROR(INDEX(Settings!$B$2:$B$11,MATCH(E348,Settings!$A$2:$A$11,0)),0),2))</f>
      </c>
      <c r="K348" s="13">
        <f>IF(G348="","",N(H348)-N(D348)-N(J348)-N(I348))</f>
      </c>
      <c r="L348" s="14">
        <f>IF(OR(G348="",N(H348)=0),"",K348/H348)</f>
      </c>
      <c r="M348" s="15">
        <f>IF(OR(G348="",C348=""),"",G348-C348)</f>
      </c>
      <c r="N348" s="15">
        <f>IF(A348="","",IF(G348="","IN STOCK","SOLD"))</f>
      </c>
      <c r="O348" s="15">
        <f>IF(G348="","",MONTH(G348))</f>
      </c>
      <c r="P348" s="15">
        <f>IF(G348="","",YEAR(G348))</f>
      </c>
    </row>
    <row r="349" spans="1:16" x14ac:dyDescent="0.25">
      <c r="A349" s="9"/>
      <c r="B349" s="9"/>
      <c r="C349" s="11"/>
      <c r="D349" s="12"/>
      <c r="E349" s="9"/>
      <c r="F349" s="12"/>
      <c r="G349" s="11"/>
      <c r="H349" s="12"/>
      <c r="I349" s="12"/>
      <c r="J349" s="13">
        <f>IF(OR(G349="",H349=""),"",ROUND(N(H349)*IFERROR(INDEX(Settings!$B$2:$B$11,MATCH(E349,Settings!$A$2:$A$11,0)),0),2))</f>
      </c>
      <c r="K349" s="13">
        <f>IF(G349="","",N(H349)-N(D349)-N(J349)-N(I349))</f>
      </c>
      <c r="L349" s="14">
        <f>IF(OR(G349="",N(H349)=0),"",K349/H349)</f>
      </c>
      <c r="M349" s="15">
        <f>IF(OR(G349="",C349=""),"",G349-C349)</f>
      </c>
      <c r="N349" s="15">
        <f>IF(A349="","",IF(G349="","IN STOCK","SOLD"))</f>
      </c>
      <c r="O349" s="15">
        <f>IF(G349="","",MONTH(G349))</f>
      </c>
      <c r="P349" s="15">
        <f>IF(G349="","",YEAR(G349))</f>
      </c>
    </row>
    <row r="350" spans="1:16" x14ac:dyDescent="0.25">
      <c r="A350" s="9"/>
      <c r="B350" s="9"/>
      <c r="C350" s="11"/>
      <c r="D350" s="12"/>
      <c r="E350" s="9"/>
      <c r="F350" s="12"/>
      <c r="G350" s="11"/>
      <c r="H350" s="12"/>
      <c r="I350" s="12"/>
      <c r="J350" s="13">
        <f>IF(OR(G350="",H350=""),"",ROUND(N(H350)*IFERROR(INDEX(Settings!$B$2:$B$11,MATCH(E350,Settings!$A$2:$A$11,0)),0),2))</f>
      </c>
      <c r="K350" s="13">
        <f>IF(G350="","",N(H350)-N(D350)-N(J350)-N(I350))</f>
      </c>
      <c r="L350" s="14">
        <f>IF(OR(G350="",N(H350)=0),"",K350/H350)</f>
      </c>
      <c r="M350" s="15">
        <f>IF(OR(G350="",C350=""),"",G350-C350)</f>
      </c>
      <c r="N350" s="15">
        <f>IF(A350="","",IF(G350="","IN STOCK","SOLD"))</f>
      </c>
      <c r="O350" s="15">
        <f>IF(G350="","",MONTH(G350))</f>
      </c>
      <c r="P350" s="15">
        <f>IF(G350="","",YEAR(G350))</f>
      </c>
    </row>
    <row r="351" spans="1:16" x14ac:dyDescent="0.25">
      <c r="A351" s="9"/>
      <c r="B351" s="9"/>
      <c r="C351" s="11"/>
      <c r="D351" s="12"/>
      <c r="E351" s="9"/>
      <c r="F351" s="12"/>
      <c r="G351" s="11"/>
      <c r="H351" s="12"/>
      <c r="I351" s="12"/>
      <c r="J351" s="13">
        <f>IF(OR(G351="",H351=""),"",ROUND(N(H351)*IFERROR(INDEX(Settings!$B$2:$B$11,MATCH(E351,Settings!$A$2:$A$11,0)),0),2))</f>
      </c>
      <c r="K351" s="13">
        <f>IF(G351="","",N(H351)-N(D351)-N(J351)-N(I351))</f>
      </c>
      <c r="L351" s="14">
        <f>IF(OR(G351="",N(H351)=0),"",K351/H351)</f>
      </c>
      <c r="M351" s="15">
        <f>IF(OR(G351="",C351=""),"",G351-C351)</f>
      </c>
      <c r="N351" s="15">
        <f>IF(A351="","",IF(G351="","IN STOCK","SOLD"))</f>
      </c>
      <c r="O351" s="15">
        <f>IF(G351="","",MONTH(G351))</f>
      </c>
      <c r="P351" s="15">
        <f>IF(G351="","",YEAR(G351))</f>
      </c>
    </row>
    <row r="352" spans="1:16" x14ac:dyDescent="0.25">
      <c r="A352" s="9"/>
      <c r="B352" s="9"/>
      <c r="C352" s="11"/>
      <c r="D352" s="12"/>
      <c r="E352" s="9"/>
      <c r="F352" s="12"/>
      <c r="G352" s="11"/>
      <c r="H352" s="12"/>
      <c r="I352" s="12"/>
      <c r="J352" s="13">
        <f>IF(OR(G352="",H352=""),"",ROUND(N(H352)*IFERROR(INDEX(Settings!$B$2:$B$11,MATCH(E352,Settings!$A$2:$A$11,0)),0),2))</f>
      </c>
      <c r="K352" s="13">
        <f>IF(G352="","",N(H352)-N(D352)-N(J352)-N(I352))</f>
      </c>
      <c r="L352" s="14">
        <f>IF(OR(G352="",N(H352)=0),"",K352/H352)</f>
      </c>
      <c r="M352" s="15">
        <f>IF(OR(G352="",C352=""),"",G352-C352)</f>
      </c>
      <c r="N352" s="15">
        <f>IF(A352="","",IF(G352="","IN STOCK","SOLD"))</f>
      </c>
      <c r="O352" s="15">
        <f>IF(G352="","",MONTH(G352))</f>
      </c>
      <c r="P352" s="15">
        <f>IF(G352="","",YEAR(G352))</f>
      </c>
    </row>
    <row r="353" spans="1:16" x14ac:dyDescent="0.25">
      <c r="A353" s="9"/>
      <c r="B353" s="9"/>
      <c r="C353" s="11"/>
      <c r="D353" s="12"/>
      <c r="E353" s="9"/>
      <c r="F353" s="12"/>
      <c r="G353" s="11"/>
      <c r="H353" s="12"/>
      <c r="I353" s="12"/>
      <c r="J353" s="13">
        <f>IF(OR(G353="",H353=""),"",ROUND(N(H353)*IFERROR(INDEX(Settings!$B$2:$B$11,MATCH(E353,Settings!$A$2:$A$11,0)),0),2))</f>
      </c>
      <c r="K353" s="13">
        <f>IF(G353="","",N(H353)-N(D353)-N(J353)-N(I353))</f>
      </c>
      <c r="L353" s="14">
        <f>IF(OR(G353="",N(H353)=0),"",K353/H353)</f>
      </c>
      <c r="M353" s="15">
        <f>IF(OR(G353="",C353=""),"",G353-C353)</f>
      </c>
      <c r="N353" s="15">
        <f>IF(A353="","",IF(G353="","IN STOCK","SOLD"))</f>
      </c>
      <c r="O353" s="15">
        <f>IF(G353="","",MONTH(G353))</f>
      </c>
      <c r="P353" s="15">
        <f>IF(G353="","",YEAR(G353))</f>
      </c>
    </row>
    <row r="354" spans="1:16" x14ac:dyDescent="0.25">
      <c r="A354" s="9"/>
      <c r="B354" s="9"/>
      <c r="C354" s="11"/>
      <c r="D354" s="12"/>
      <c r="E354" s="9"/>
      <c r="F354" s="12"/>
      <c r="G354" s="11"/>
      <c r="H354" s="12"/>
      <c r="I354" s="12"/>
      <c r="J354" s="13">
        <f>IF(OR(G354="",H354=""),"",ROUND(N(H354)*IFERROR(INDEX(Settings!$B$2:$B$11,MATCH(E354,Settings!$A$2:$A$11,0)),0),2))</f>
      </c>
      <c r="K354" s="13">
        <f>IF(G354="","",N(H354)-N(D354)-N(J354)-N(I354))</f>
      </c>
      <c r="L354" s="14">
        <f>IF(OR(G354="",N(H354)=0),"",K354/H354)</f>
      </c>
      <c r="M354" s="15">
        <f>IF(OR(G354="",C354=""),"",G354-C354)</f>
      </c>
      <c r="N354" s="15">
        <f>IF(A354="","",IF(G354="","IN STOCK","SOLD"))</f>
      </c>
      <c r="O354" s="15">
        <f>IF(G354="","",MONTH(G354))</f>
      </c>
      <c r="P354" s="15">
        <f>IF(G354="","",YEAR(G354))</f>
      </c>
    </row>
    <row r="355" spans="1:16" x14ac:dyDescent="0.25">
      <c r="A355" s="9"/>
      <c r="B355" s="9"/>
      <c r="C355" s="11"/>
      <c r="D355" s="12"/>
      <c r="E355" s="9"/>
      <c r="F355" s="12"/>
      <c r="G355" s="11"/>
      <c r="H355" s="12"/>
      <c r="I355" s="12"/>
      <c r="J355" s="13">
        <f>IF(OR(G355="",H355=""),"",ROUND(N(H355)*IFERROR(INDEX(Settings!$B$2:$B$11,MATCH(E355,Settings!$A$2:$A$11,0)),0),2))</f>
      </c>
      <c r="K355" s="13">
        <f>IF(G355="","",N(H355)-N(D355)-N(J355)-N(I355))</f>
      </c>
      <c r="L355" s="14">
        <f>IF(OR(G355="",N(H355)=0),"",K355/H355)</f>
      </c>
      <c r="M355" s="15">
        <f>IF(OR(G355="",C355=""),"",G355-C355)</f>
      </c>
      <c r="N355" s="15">
        <f>IF(A355="","",IF(G355="","IN STOCK","SOLD"))</f>
      </c>
      <c r="O355" s="15">
        <f>IF(G355="","",MONTH(G355))</f>
      </c>
      <c r="P355" s="15">
        <f>IF(G355="","",YEAR(G355))</f>
      </c>
    </row>
    <row r="356" spans="1:16" x14ac:dyDescent="0.25">
      <c r="A356" s="9"/>
      <c r="B356" s="9"/>
      <c r="C356" s="11"/>
      <c r="D356" s="12"/>
      <c r="E356" s="9"/>
      <c r="F356" s="12"/>
      <c r="G356" s="11"/>
      <c r="H356" s="12"/>
      <c r="I356" s="12"/>
      <c r="J356" s="13">
        <f>IF(OR(G356="",H356=""),"",ROUND(N(H356)*IFERROR(INDEX(Settings!$B$2:$B$11,MATCH(E356,Settings!$A$2:$A$11,0)),0),2))</f>
      </c>
      <c r="K356" s="13">
        <f>IF(G356="","",N(H356)-N(D356)-N(J356)-N(I356))</f>
      </c>
      <c r="L356" s="14">
        <f>IF(OR(G356="",N(H356)=0),"",K356/H356)</f>
      </c>
      <c r="M356" s="15">
        <f>IF(OR(G356="",C356=""),"",G356-C356)</f>
      </c>
      <c r="N356" s="15">
        <f>IF(A356="","",IF(G356="","IN STOCK","SOLD"))</f>
      </c>
      <c r="O356" s="15">
        <f>IF(G356="","",MONTH(G356))</f>
      </c>
      <c r="P356" s="15">
        <f>IF(G356="","",YEAR(G356))</f>
      </c>
    </row>
    <row r="357" spans="1:16" x14ac:dyDescent="0.25">
      <c r="A357" s="9"/>
      <c r="B357" s="9"/>
      <c r="C357" s="11"/>
      <c r="D357" s="12"/>
      <c r="E357" s="9"/>
      <c r="F357" s="12"/>
      <c r="G357" s="11"/>
      <c r="H357" s="12"/>
      <c r="I357" s="12"/>
      <c r="J357" s="13">
        <f>IF(OR(G357="",H357=""),"",ROUND(N(H357)*IFERROR(INDEX(Settings!$B$2:$B$11,MATCH(E357,Settings!$A$2:$A$11,0)),0),2))</f>
      </c>
      <c r="K357" s="13">
        <f>IF(G357="","",N(H357)-N(D357)-N(J357)-N(I357))</f>
      </c>
      <c r="L357" s="14">
        <f>IF(OR(G357="",N(H357)=0),"",K357/H357)</f>
      </c>
      <c r="M357" s="15">
        <f>IF(OR(G357="",C357=""),"",G357-C357)</f>
      </c>
      <c r="N357" s="15">
        <f>IF(A357="","",IF(G357="","IN STOCK","SOLD"))</f>
      </c>
      <c r="O357" s="15">
        <f>IF(G357="","",MONTH(G357))</f>
      </c>
      <c r="P357" s="15">
        <f>IF(G357="","",YEAR(G357))</f>
      </c>
    </row>
    <row r="358" spans="1:16" x14ac:dyDescent="0.25">
      <c r="A358" s="9"/>
      <c r="B358" s="9"/>
      <c r="C358" s="11"/>
      <c r="D358" s="12"/>
      <c r="E358" s="9"/>
      <c r="F358" s="12"/>
      <c r="G358" s="11"/>
      <c r="H358" s="12"/>
      <c r="I358" s="12"/>
      <c r="J358" s="13">
        <f>IF(OR(G358="",H358=""),"",ROUND(N(H358)*IFERROR(INDEX(Settings!$B$2:$B$11,MATCH(E358,Settings!$A$2:$A$11,0)),0),2))</f>
      </c>
      <c r="K358" s="13">
        <f>IF(G358="","",N(H358)-N(D358)-N(J358)-N(I358))</f>
      </c>
      <c r="L358" s="14">
        <f>IF(OR(G358="",N(H358)=0),"",K358/H358)</f>
      </c>
      <c r="M358" s="15">
        <f>IF(OR(G358="",C358=""),"",G358-C358)</f>
      </c>
      <c r="N358" s="15">
        <f>IF(A358="","",IF(G358="","IN STOCK","SOLD"))</f>
      </c>
      <c r="O358" s="15">
        <f>IF(G358="","",MONTH(G358))</f>
      </c>
      <c r="P358" s="15">
        <f>IF(G358="","",YEAR(G358))</f>
      </c>
    </row>
    <row r="359" spans="1:16" x14ac:dyDescent="0.25">
      <c r="A359" s="9"/>
      <c r="B359" s="9"/>
      <c r="C359" s="11"/>
      <c r="D359" s="12"/>
      <c r="E359" s="9"/>
      <c r="F359" s="12"/>
      <c r="G359" s="11"/>
      <c r="H359" s="12"/>
      <c r="I359" s="12"/>
      <c r="J359" s="13">
        <f>IF(OR(G359="",H359=""),"",ROUND(N(H359)*IFERROR(INDEX(Settings!$B$2:$B$11,MATCH(E359,Settings!$A$2:$A$11,0)),0),2))</f>
      </c>
      <c r="K359" s="13">
        <f>IF(G359="","",N(H359)-N(D359)-N(J359)-N(I359))</f>
      </c>
      <c r="L359" s="14">
        <f>IF(OR(G359="",N(H359)=0),"",K359/H359)</f>
      </c>
      <c r="M359" s="15">
        <f>IF(OR(G359="",C359=""),"",G359-C359)</f>
      </c>
      <c r="N359" s="15">
        <f>IF(A359="","",IF(G359="","IN STOCK","SOLD"))</f>
      </c>
      <c r="O359" s="15">
        <f>IF(G359="","",MONTH(G359))</f>
      </c>
      <c r="P359" s="15">
        <f>IF(G359="","",YEAR(G359))</f>
      </c>
    </row>
    <row r="360" spans="1:16" x14ac:dyDescent="0.25">
      <c r="A360" s="9"/>
      <c r="B360" s="9"/>
      <c r="C360" s="11"/>
      <c r="D360" s="12"/>
      <c r="E360" s="9"/>
      <c r="F360" s="12"/>
      <c r="G360" s="11"/>
      <c r="H360" s="12"/>
      <c r="I360" s="12"/>
      <c r="J360" s="13">
        <f>IF(OR(G360="",H360=""),"",ROUND(N(H360)*IFERROR(INDEX(Settings!$B$2:$B$11,MATCH(E360,Settings!$A$2:$A$11,0)),0),2))</f>
      </c>
      <c r="K360" s="13">
        <f>IF(G360="","",N(H360)-N(D360)-N(J360)-N(I360))</f>
      </c>
      <c r="L360" s="14">
        <f>IF(OR(G360="",N(H360)=0),"",K360/H360)</f>
      </c>
      <c r="M360" s="15">
        <f>IF(OR(G360="",C360=""),"",G360-C360)</f>
      </c>
      <c r="N360" s="15">
        <f>IF(A360="","",IF(G360="","IN STOCK","SOLD"))</f>
      </c>
      <c r="O360" s="15">
        <f>IF(G360="","",MONTH(G360))</f>
      </c>
      <c r="P360" s="15">
        <f>IF(G360="","",YEAR(G360))</f>
      </c>
    </row>
    <row r="361" spans="1:16" x14ac:dyDescent="0.25">
      <c r="A361" s="9"/>
      <c r="B361" s="9"/>
      <c r="C361" s="11"/>
      <c r="D361" s="12"/>
      <c r="E361" s="9"/>
      <c r="F361" s="12"/>
      <c r="G361" s="11"/>
      <c r="H361" s="12"/>
      <c r="I361" s="12"/>
      <c r="J361" s="13">
        <f>IF(OR(G361="",H361=""),"",ROUND(N(H361)*IFERROR(INDEX(Settings!$B$2:$B$11,MATCH(E361,Settings!$A$2:$A$11,0)),0),2))</f>
      </c>
      <c r="K361" s="13">
        <f>IF(G361="","",N(H361)-N(D361)-N(J361)-N(I361))</f>
      </c>
      <c r="L361" s="14">
        <f>IF(OR(G361="",N(H361)=0),"",K361/H361)</f>
      </c>
      <c r="M361" s="15">
        <f>IF(OR(G361="",C361=""),"",G361-C361)</f>
      </c>
      <c r="N361" s="15">
        <f>IF(A361="","",IF(G361="","IN STOCK","SOLD"))</f>
      </c>
      <c r="O361" s="15">
        <f>IF(G361="","",MONTH(G361))</f>
      </c>
      <c r="P361" s="15">
        <f>IF(G361="","",YEAR(G361))</f>
      </c>
    </row>
    <row r="362" spans="1:16" x14ac:dyDescent="0.25">
      <c r="A362" s="9"/>
      <c r="B362" s="9"/>
      <c r="C362" s="11"/>
      <c r="D362" s="12"/>
      <c r="E362" s="9"/>
      <c r="F362" s="12"/>
      <c r="G362" s="11"/>
      <c r="H362" s="12"/>
      <c r="I362" s="12"/>
      <c r="J362" s="13">
        <f>IF(OR(G362="",H362=""),"",ROUND(N(H362)*IFERROR(INDEX(Settings!$B$2:$B$11,MATCH(E362,Settings!$A$2:$A$11,0)),0),2))</f>
      </c>
      <c r="K362" s="13">
        <f>IF(G362="","",N(H362)-N(D362)-N(J362)-N(I362))</f>
      </c>
      <c r="L362" s="14">
        <f>IF(OR(G362="",N(H362)=0),"",K362/H362)</f>
      </c>
      <c r="M362" s="15">
        <f>IF(OR(G362="",C362=""),"",G362-C362)</f>
      </c>
      <c r="N362" s="15">
        <f>IF(A362="","",IF(G362="","IN STOCK","SOLD"))</f>
      </c>
      <c r="O362" s="15">
        <f>IF(G362="","",MONTH(G362))</f>
      </c>
      <c r="P362" s="15">
        <f>IF(G362="","",YEAR(G362))</f>
      </c>
    </row>
    <row r="363" spans="1:16" x14ac:dyDescent="0.25">
      <c r="A363" s="9"/>
      <c r="B363" s="9"/>
      <c r="C363" s="11"/>
      <c r="D363" s="12"/>
      <c r="E363" s="9"/>
      <c r="F363" s="12"/>
      <c r="G363" s="11"/>
      <c r="H363" s="12"/>
      <c r="I363" s="12"/>
      <c r="J363" s="13">
        <f>IF(OR(G363="",H363=""),"",ROUND(N(H363)*IFERROR(INDEX(Settings!$B$2:$B$11,MATCH(E363,Settings!$A$2:$A$11,0)),0),2))</f>
      </c>
      <c r="K363" s="13">
        <f>IF(G363="","",N(H363)-N(D363)-N(J363)-N(I363))</f>
      </c>
      <c r="L363" s="14">
        <f>IF(OR(G363="",N(H363)=0),"",K363/H363)</f>
      </c>
      <c r="M363" s="15">
        <f>IF(OR(G363="",C363=""),"",G363-C363)</f>
      </c>
      <c r="N363" s="15">
        <f>IF(A363="","",IF(G363="","IN STOCK","SOLD"))</f>
      </c>
      <c r="O363" s="15">
        <f>IF(G363="","",MONTH(G363))</f>
      </c>
      <c r="P363" s="15">
        <f>IF(G363="","",YEAR(G363))</f>
      </c>
    </row>
    <row r="364" spans="1:16" x14ac:dyDescent="0.25">
      <c r="A364" s="9"/>
      <c r="B364" s="9"/>
      <c r="C364" s="11"/>
      <c r="D364" s="12"/>
      <c r="E364" s="9"/>
      <c r="F364" s="12"/>
      <c r="G364" s="11"/>
      <c r="H364" s="12"/>
      <c r="I364" s="12"/>
      <c r="J364" s="13">
        <f>IF(OR(G364="",H364=""),"",ROUND(N(H364)*IFERROR(INDEX(Settings!$B$2:$B$11,MATCH(E364,Settings!$A$2:$A$11,0)),0),2))</f>
      </c>
      <c r="K364" s="13">
        <f>IF(G364="","",N(H364)-N(D364)-N(J364)-N(I364))</f>
      </c>
      <c r="L364" s="14">
        <f>IF(OR(G364="",N(H364)=0),"",K364/H364)</f>
      </c>
      <c r="M364" s="15">
        <f>IF(OR(G364="",C364=""),"",G364-C364)</f>
      </c>
      <c r="N364" s="15">
        <f>IF(A364="","",IF(G364="","IN STOCK","SOLD"))</f>
      </c>
      <c r="O364" s="15">
        <f>IF(G364="","",MONTH(G364))</f>
      </c>
      <c r="P364" s="15">
        <f>IF(G364="","",YEAR(G364))</f>
      </c>
    </row>
    <row r="365" spans="1:16" x14ac:dyDescent="0.25">
      <c r="A365" s="9"/>
      <c r="B365" s="9"/>
      <c r="C365" s="11"/>
      <c r="D365" s="12"/>
      <c r="E365" s="9"/>
      <c r="F365" s="12"/>
      <c r="G365" s="11"/>
      <c r="H365" s="12"/>
      <c r="I365" s="12"/>
      <c r="J365" s="13">
        <f>IF(OR(G365="",H365=""),"",ROUND(N(H365)*IFERROR(INDEX(Settings!$B$2:$B$11,MATCH(E365,Settings!$A$2:$A$11,0)),0),2))</f>
      </c>
      <c r="K365" s="13">
        <f>IF(G365="","",N(H365)-N(D365)-N(J365)-N(I365))</f>
      </c>
      <c r="L365" s="14">
        <f>IF(OR(G365="",N(H365)=0),"",K365/H365)</f>
      </c>
      <c r="M365" s="15">
        <f>IF(OR(G365="",C365=""),"",G365-C365)</f>
      </c>
      <c r="N365" s="15">
        <f>IF(A365="","",IF(G365="","IN STOCK","SOLD"))</f>
      </c>
      <c r="O365" s="15">
        <f>IF(G365="","",MONTH(G365))</f>
      </c>
      <c r="P365" s="15">
        <f>IF(G365="","",YEAR(G365))</f>
      </c>
    </row>
    <row r="366" spans="1:16" x14ac:dyDescent="0.25">
      <c r="A366" s="9"/>
      <c r="B366" s="9"/>
      <c r="C366" s="11"/>
      <c r="D366" s="12"/>
      <c r="E366" s="9"/>
      <c r="F366" s="12"/>
      <c r="G366" s="11"/>
      <c r="H366" s="12"/>
      <c r="I366" s="12"/>
      <c r="J366" s="13">
        <f>IF(OR(G366="",H366=""),"",ROUND(N(H366)*IFERROR(INDEX(Settings!$B$2:$B$11,MATCH(E366,Settings!$A$2:$A$11,0)),0),2))</f>
      </c>
      <c r="K366" s="13">
        <f>IF(G366="","",N(H366)-N(D366)-N(J366)-N(I366))</f>
      </c>
      <c r="L366" s="14">
        <f>IF(OR(G366="",N(H366)=0),"",K366/H366)</f>
      </c>
      <c r="M366" s="15">
        <f>IF(OR(G366="",C366=""),"",G366-C366)</f>
      </c>
      <c r="N366" s="15">
        <f>IF(A366="","",IF(G366="","IN STOCK","SOLD"))</f>
      </c>
      <c r="O366" s="15">
        <f>IF(G366="","",MONTH(G366))</f>
      </c>
      <c r="P366" s="15">
        <f>IF(G366="","",YEAR(G366))</f>
      </c>
    </row>
    <row r="367" spans="1:16" x14ac:dyDescent="0.25">
      <c r="A367" s="9"/>
      <c r="B367" s="9"/>
      <c r="C367" s="11"/>
      <c r="D367" s="12"/>
      <c r="E367" s="9"/>
      <c r="F367" s="12"/>
      <c r="G367" s="11"/>
      <c r="H367" s="12"/>
      <c r="I367" s="12"/>
      <c r="J367" s="13">
        <f>IF(OR(G367="",H367=""),"",ROUND(N(H367)*IFERROR(INDEX(Settings!$B$2:$B$11,MATCH(E367,Settings!$A$2:$A$11,0)),0),2))</f>
      </c>
      <c r="K367" s="13">
        <f>IF(G367="","",N(H367)-N(D367)-N(J367)-N(I367))</f>
      </c>
      <c r="L367" s="14">
        <f>IF(OR(G367="",N(H367)=0),"",K367/H367)</f>
      </c>
      <c r="M367" s="15">
        <f>IF(OR(G367="",C367=""),"",G367-C367)</f>
      </c>
      <c r="N367" s="15">
        <f>IF(A367="","",IF(G367="","IN STOCK","SOLD"))</f>
      </c>
      <c r="O367" s="15">
        <f>IF(G367="","",MONTH(G367))</f>
      </c>
      <c r="P367" s="15">
        <f>IF(G367="","",YEAR(G367))</f>
      </c>
    </row>
    <row r="368" spans="1:16" x14ac:dyDescent="0.25">
      <c r="A368" s="9"/>
      <c r="B368" s="9"/>
      <c r="C368" s="11"/>
      <c r="D368" s="12"/>
      <c r="E368" s="9"/>
      <c r="F368" s="12"/>
      <c r="G368" s="11"/>
      <c r="H368" s="12"/>
      <c r="I368" s="12"/>
      <c r="J368" s="13">
        <f>IF(OR(G368="",H368=""),"",ROUND(N(H368)*IFERROR(INDEX(Settings!$B$2:$B$11,MATCH(E368,Settings!$A$2:$A$11,0)),0),2))</f>
      </c>
      <c r="K368" s="13">
        <f>IF(G368="","",N(H368)-N(D368)-N(J368)-N(I368))</f>
      </c>
      <c r="L368" s="14">
        <f>IF(OR(G368="",N(H368)=0),"",K368/H368)</f>
      </c>
      <c r="M368" s="15">
        <f>IF(OR(G368="",C368=""),"",G368-C368)</f>
      </c>
      <c r="N368" s="15">
        <f>IF(A368="","",IF(G368="","IN STOCK","SOLD"))</f>
      </c>
      <c r="O368" s="15">
        <f>IF(G368="","",MONTH(G368))</f>
      </c>
      <c r="P368" s="15">
        <f>IF(G368="","",YEAR(G368))</f>
      </c>
    </row>
    <row r="369" spans="1:16" x14ac:dyDescent="0.25">
      <c r="A369" s="9"/>
      <c r="B369" s="9"/>
      <c r="C369" s="11"/>
      <c r="D369" s="12"/>
      <c r="E369" s="9"/>
      <c r="F369" s="12"/>
      <c r="G369" s="11"/>
      <c r="H369" s="12"/>
      <c r="I369" s="12"/>
      <c r="J369" s="13">
        <f>IF(OR(G369="",H369=""),"",ROUND(N(H369)*IFERROR(INDEX(Settings!$B$2:$B$11,MATCH(E369,Settings!$A$2:$A$11,0)),0),2))</f>
      </c>
      <c r="K369" s="13">
        <f>IF(G369="","",N(H369)-N(D369)-N(J369)-N(I369))</f>
      </c>
      <c r="L369" s="14">
        <f>IF(OR(G369="",N(H369)=0),"",K369/H369)</f>
      </c>
      <c r="M369" s="15">
        <f>IF(OR(G369="",C369=""),"",G369-C369)</f>
      </c>
      <c r="N369" s="15">
        <f>IF(A369="","",IF(G369="","IN STOCK","SOLD"))</f>
      </c>
      <c r="O369" s="15">
        <f>IF(G369="","",MONTH(G369))</f>
      </c>
      <c r="P369" s="15">
        <f>IF(G369="","",YEAR(G369))</f>
      </c>
    </row>
    <row r="370" spans="1:16" x14ac:dyDescent="0.25">
      <c r="A370" s="9"/>
      <c r="B370" s="9"/>
      <c r="C370" s="11"/>
      <c r="D370" s="12"/>
      <c r="E370" s="9"/>
      <c r="F370" s="12"/>
      <c r="G370" s="11"/>
      <c r="H370" s="12"/>
      <c r="I370" s="12"/>
      <c r="J370" s="13">
        <f>IF(OR(G370="",H370=""),"",ROUND(N(H370)*IFERROR(INDEX(Settings!$B$2:$B$11,MATCH(E370,Settings!$A$2:$A$11,0)),0),2))</f>
      </c>
      <c r="K370" s="13">
        <f>IF(G370="","",N(H370)-N(D370)-N(J370)-N(I370))</f>
      </c>
      <c r="L370" s="14">
        <f>IF(OR(G370="",N(H370)=0),"",K370/H370)</f>
      </c>
      <c r="M370" s="15">
        <f>IF(OR(G370="",C370=""),"",G370-C370)</f>
      </c>
      <c r="N370" s="15">
        <f>IF(A370="","",IF(G370="","IN STOCK","SOLD"))</f>
      </c>
      <c r="O370" s="15">
        <f>IF(G370="","",MONTH(G370))</f>
      </c>
      <c r="P370" s="15">
        <f>IF(G370="","",YEAR(G370))</f>
      </c>
    </row>
    <row r="371" spans="1:16" x14ac:dyDescent="0.25">
      <c r="A371" s="9"/>
      <c r="B371" s="9"/>
      <c r="C371" s="11"/>
      <c r="D371" s="12"/>
      <c r="E371" s="9"/>
      <c r="F371" s="12"/>
      <c r="G371" s="11"/>
      <c r="H371" s="12"/>
      <c r="I371" s="12"/>
      <c r="J371" s="13">
        <f>IF(OR(G371="",H371=""),"",ROUND(N(H371)*IFERROR(INDEX(Settings!$B$2:$B$11,MATCH(E371,Settings!$A$2:$A$11,0)),0),2))</f>
      </c>
      <c r="K371" s="13">
        <f>IF(G371="","",N(H371)-N(D371)-N(J371)-N(I371))</f>
      </c>
      <c r="L371" s="14">
        <f>IF(OR(G371="",N(H371)=0),"",K371/H371)</f>
      </c>
      <c r="M371" s="15">
        <f>IF(OR(G371="",C371=""),"",G371-C371)</f>
      </c>
      <c r="N371" s="15">
        <f>IF(A371="","",IF(G371="","IN STOCK","SOLD"))</f>
      </c>
      <c r="O371" s="15">
        <f>IF(G371="","",MONTH(G371))</f>
      </c>
      <c r="P371" s="15">
        <f>IF(G371="","",YEAR(G371))</f>
      </c>
    </row>
    <row r="372" spans="1:16" x14ac:dyDescent="0.25">
      <c r="A372" s="9"/>
      <c r="B372" s="9"/>
      <c r="C372" s="11"/>
      <c r="D372" s="12"/>
      <c r="E372" s="9"/>
      <c r="F372" s="12"/>
      <c r="G372" s="11"/>
      <c r="H372" s="12"/>
      <c r="I372" s="12"/>
      <c r="J372" s="13">
        <f>IF(OR(G372="",H372=""),"",ROUND(N(H372)*IFERROR(INDEX(Settings!$B$2:$B$11,MATCH(E372,Settings!$A$2:$A$11,0)),0),2))</f>
      </c>
      <c r="K372" s="13">
        <f>IF(G372="","",N(H372)-N(D372)-N(J372)-N(I372))</f>
      </c>
      <c r="L372" s="14">
        <f>IF(OR(G372="",N(H372)=0),"",K372/H372)</f>
      </c>
      <c r="M372" s="15">
        <f>IF(OR(G372="",C372=""),"",G372-C372)</f>
      </c>
      <c r="N372" s="15">
        <f>IF(A372="","",IF(G372="","IN STOCK","SOLD"))</f>
      </c>
      <c r="O372" s="15">
        <f>IF(G372="","",MONTH(G372))</f>
      </c>
      <c r="P372" s="15">
        <f>IF(G372="","",YEAR(G372))</f>
      </c>
    </row>
    <row r="373" spans="1:16" x14ac:dyDescent="0.25">
      <c r="A373" s="9"/>
      <c r="B373" s="9"/>
      <c r="C373" s="11"/>
      <c r="D373" s="12"/>
      <c r="E373" s="9"/>
      <c r="F373" s="12"/>
      <c r="G373" s="11"/>
      <c r="H373" s="12"/>
      <c r="I373" s="12"/>
      <c r="J373" s="13">
        <f>IF(OR(G373="",H373=""),"",ROUND(N(H373)*IFERROR(INDEX(Settings!$B$2:$B$11,MATCH(E373,Settings!$A$2:$A$11,0)),0),2))</f>
      </c>
      <c r="K373" s="13">
        <f>IF(G373="","",N(H373)-N(D373)-N(J373)-N(I373))</f>
      </c>
      <c r="L373" s="14">
        <f>IF(OR(G373="",N(H373)=0),"",K373/H373)</f>
      </c>
      <c r="M373" s="15">
        <f>IF(OR(G373="",C373=""),"",G373-C373)</f>
      </c>
      <c r="N373" s="15">
        <f>IF(A373="","",IF(G373="","IN STOCK","SOLD"))</f>
      </c>
      <c r="O373" s="15">
        <f>IF(G373="","",MONTH(G373))</f>
      </c>
      <c r="P373" s="15">
        <f>IF(G373="","",YEAR(G373))</f>
      </c>
    </row>
    <row r="374" spans="1:16" x14ac:dyDescent="0.25">
      <c r="A374" s="9"/>
      <c r="B374" s="9"/>
      <c r="C374" s="11"/>
      <c r="D374" s="12"/>
      <c r="E374" s="9"/>
      <c r="F374" s="12"/>
      <c r="G374" s="11"/>
      <c r="H374" s="12"/>
      <c r="I374" s="12"/>
      <c r="J374" s="13">
        <f>IF(OR(G374="",H374=""),"",ROUND(N(H374)*IFERROR(INDEX(Settings!$B$2:$B$11,MATCH(E374,Settings!$A$2:$A$11,0)),0),2))</f>
      </c>
      <c r="K374" s="13">
        <f>IF(G374="","",N(H374)-N(D374)-N(J374)-N(I374))</f>
      </c>
      <c r="L374" s="14">
        <f>IF(OR(G374="",N(H374)=0),"",K374/H374)</f>
      </c>
      <c r="M374" s="15">
        <f>IF(OR(G374="",C374=""),"",G374-C374)</f>
      </c>
      <c r="N374" s="15">
        <f>IF(A374="","",IF(G374="","IN STOCK","SOLD"))</f>
      </c>
      <c r="O374" s="15">
        <f>IF(G374="","",MONTH(G374))</f>
      </c>
      <c r="P374" s="15">
        <f>IF(G374="","",YEAR(G374))</f>
      </c>
    </row>
    <row r="375" spans="1:16" x14ac:dyDescent="0.25">
      <c r="A375" s="9"/>
      <c r="B375" s="9"/>
      <c r="C375" s="11"/>
      <c r="D375" s="12"/>
      <c r="E375" s="9"/>
      <c r="F375" s="12"/>
      <c r="G375" s="11"/>
      <c r="H375" s="12"/>
      <c r="I375" s="12"/>
      <c r="J375" s="13">
        <f>IF(OR(G375="",H375=""),"",ROUND(N(H375)*IFERROR(INDEX(Settings!$B$2:$B$11,MATCH(E375,Settings!$A$2:$A$11,0)),0),2))</f>
      </c>
      <c r="K375" s="13">
        <f>IF(G375="","",N(H375)-N(D375)-N(J375)-N(I375))</f>
      </c>
      <c r="L375" s="14">
        <f>IF(OR(G375="",N(H375)=0),"",K375/H375)</f>
      </c>
      <c r="M375" s="15">
        <f>IF(OR(G375="",C375=""),"",G375-C375)</f>
      </c>
      <c r="N375" s="15">
        <f>IF(A375="","",IF(G375="","IN STOCK","SOLD"))</f>
      </c>
      <c r="O375" s="15">
        <f>IF(G375="","",MONTH(G375))</f>
      </c>
      <c r="P375" s="15">
        <f>IF(G375="","",YEAR(G375))</f>
      </c>
    </row>
    <row r="376" spans="1:16" x14ac:dyDescent="0.25">
      <c r="A376" s="9"/>
      <c r="B376" s="9"/>
      <c r="C376" s="11"/>
      <c r="D376" s="12"/>
      <c r="E376" s="9"/>
      <c r="F376" s="12"/>
      <c r="G376" s="11"/>
      <c r="H376" s="12"/>
      <c r="I376" s="12"/>
      <c r="J376" s="13">
        <f>IF(OR(G376="",H376=""),"",ROUND(N(H376)*IFERROR(INDEX(Settings!$B$2:$B$11,MATCH(E376,Settings!$A$2:$A$11,0)),0),2))</f>
      </c>
      <c r="K376" s="13">
        <f>IF(G376="","",N(H376)-N(D376)-N(J376)-N(I376))</f>
      </c>
      <c r="L376" s="14">
        <f>IF(OR(G376="",N(H376)=0),"",K376/H376)</f>
      </c>
      <c r="M376" s="15">
        <f>IF(OR(G376="",C376=""),"",G376-C376)</f>
      </c>
      <c r="N376" s="15">
        <f>IF(A376="","",IF(G376="","IN STOCK","SOLD"))</f>
      </c>
      <c r="O376" s="15">
        <f>IF(G376="","",MONTH(G376))</f>
      </c>
      <c r="P376" s="15">
        <f>IF(G376="","",YEAR(G376))</f>
      </c>
    </row>
    <row r="377" spans="1:16" x14ac:dyDescent="0.25">
      <c r="A377" s="9"/>
      <c r="B377" s="9"/>
      <c r="C377" s="11"/>
      <c r="D377" s="12"/>
      <c r="E377" s="9"/>
      <c r="F377" s="12"/>
      <c r="G377" s="11"/>
      <c r="H377" s="12"/>
      <c r="I377" s="12"/>
      <c r="J377" s="13">
        <f>IF(OR(G377="",H377=""),"",ROUND(N(H377)*IFERROR(INDEX(Settings!$B$2:$B$11,MATCH(E377,Settings!$A$2:$A$11,0)),0),2))</f>
      </c>
      <c r="K377" s="13">
        <f>IF(G377="","",N(H377)-N(D377)-N(J377)-N(I377))</f>
      </c>
      <c r="L377" s="14">
        <f>IF(OR(G377="",N(H377)=0),"",K377/H377)</f>
      </c>
      <c r="M377" s="15">
        <f>IF(OR(G377="",C377=""),"",G377-C377)</f>
      </c>
      <c r="N377" s="15">
        <f>IF(A377="","",IF(G377="","IN STOCK","SOLD"))</f>
      </c>
      <c r="O377" s="15">
        <f>IF(G377="","",MONTH(G377))</f>
      </c>
      <c r="P377" s="15">
        <f>IF(G377="","",YEAR(G377))</f>
      </c>
    </row>
    <row r="378" spans="1:16" x14ac:dyDescent="0.25">
      <c r="A378" s="9"/>
      <c r="B378" s="9"/>
      <c r="C378" s="11"/>
      <c r="D378" s="12"/>
      <c r="E378" s="9"/>
      <c r="F378" s="12"/>
      <c r="G378" s="11"/>
      <c r="H378" s="12"/>
      <c r="I378" s="12"/>
      <c r="J378" s="13">
        <f>IF(OR(G378="",H378=""),"",ROUND(N(H378)*IFERROR(INDEX(Settings!$B$2:$B$11,MATCH(E378,Settings!$A$2:$A$11,0)),0),2))</f>
      </c>
      <c r="K378" s="13">
        <f>IF(G378="","",N(H378)-N(D378)-N(J378)-N(I378))</f>
      </c>
      <c r="L378" s="14">
        <f>IF(OR(G378="",N(H378)=0),"",K378/H378)</f>
      </c>
      <c r="M378" s="15">
        <f>IF(OR(G378="",C378=""),"",G378-C378)</f>
      </c>
      <c r="N378" s="15">
        <f>IF(A378="","",IF(G378="","IN STOCK","SOLD"))</f>
      </c>
      <c r="O378" s="15">
        <f>IF(G378="","",MONTH(G378))</f>
      </c>
      <c r="P378" s="15">
        <f>IF(G378="","",YEAR(G378))</f>
      </c>
    </row>
    <row r="379" spans="1:16" x14ac:dyDescent="0.25">
      <c r="A379" s="9"/>
      <c r="B379" s="9"/>
      <c r="C379" s="11"/>
      <c r="D379" s="12"/>
      <c r="E379" s="9"/>
      <c r="F379" s="12"/>
      <c r="G379" s="11"/>
      <c r="H379" s="12"/>
      <c r="I379" s="12"/>
      <c r="J379" s="13">
        <f>IF(OR(G379="",H379=""),"",ROUND(N(H379)*IFERROR(INDEX(Settings!$B$2:$B$11,MATCH(E379,Settings!$A$2:$A$11,0)),0),2))</f>
      </c>
      <c r="K379" s="13">
        <f>IF(G379="","",N(H379)-N(D379)-N(J379)-N(I379))</f>
      </c>
      <c r="L379" s="14">
        <f>IF(OR(G379="",N(H379)=0),"",K379/H379)</f>
      </c>
      <c r="M379" s="15">
        <f>IF(OR(G379="",C379=""),"",G379-C379)</f>
      </c>
      <c r="N379" s="15">
        <f>IF(A379="","",IF(G379="","IN STOCK","SOLD"))</f>
      </c>
      <c r="O379" s="15">
        <f>IF(G379="","",MONTH(G379))</f>
      </c>
      <c r="P379" s="15">
        <f>IF(G379="","",YEAR(G379))</f>
      </c>
    </row>
    <row r="380" spans="1:16" x14ac:dyDescent="0.25">
      <c r="A380" s="9"/>
      <c r="B380" s="9"/>
      <c r="C380" s="11"/>
      <c r="D380" s="12"/>
      <c r="E380" s="9"/>
      <c r="F380" s="12"/>
      <c r="G380" s="11"/>
      <c r="H380" s="12"/>
      <c r="I380" s="12"/>
      <c r="J380" s="13">
        <f>IF(OR(G380="",H380=""),"",ROUND(N(H380)*IFERROR(INDEX(Settings!$B$2:$B$11,MATCH(E380,Settings!$A$2:$A$11,0)),0),2))</f>
      </c>
      <c r="K380" s="13">
        <f>IF(G380="","",N(H380)-N(D380)-N(J380)-N(I380))</f>
      </c>
      <c r="L380" s="14">
        <f>IF(OR(G380="",N(H380)=0),"",K380/H380)</f>
      </c>
      <c r="M380" s="15">
        <f>IF(OR(G380="",C380=""),"",G380-C380)</f>
      </c>
      <c r="N380" s="15">
        <f>IF(A380="","",IF(G380="","IN STOCK","SOLD"))</f>
      </c>
      <c r="O380" s="15">
        <f>IF(G380="","",MONTH(G380))</f>
      </c>
      <c r="P380" s="15">
        <f>IF(G380="","",YEAR(G380))</f>
      </c>
    </row>
    <row r="381" spans="1:16" x14ac:dyDescent="0.25">
      <c r="A381" s="9"/>
      <c r="B381" s="9"/>
      <c r="C381" s="11"/>
      <c r="D381" s="12"/>
      <c r="E381" s="9"/>
      <c r="F381" s="12"/>
      <c r="G381" s="11"/>
      <c r="H381" s="12"/>
      <c r="I381" s="12"/>
      <c r="J381" s="13">
        <f>IF(OR(G381="",H381=""),"",ROUND(N(H381)*IFERROR(INDEX(Settings!$B$2:$B$11,MATCH(E381,Settings!$A$2:$A$11,0)),0),2))</f>
      </c>
      <c r="K381" s="13">
        <f>IF(G381="","",N(H381)-N(D381)-N(J381)-N(I381))</f>
      </c>
      <c r="L381" s="14">
        <f>IF(OR(G381="",N(H381)=0),"",K381/H381)</f>
      </c>
      <c r="M381" s="15">
        <f>IF(OR(G381="",C381=""),"",G381-C381)</f>
      </c>
      <c r="N381" s="15">
        <f>IF(A381="","",IF(G381="","IN STOCK","SOLD"))</f>
      </c>
      <c r="O381" s="15">
        <f>IF(G381="","",MONTH(G381))</f>
      </c>
      <c r="P381" s="15">
        <f>IF(G381="","",YEAR(G381))</f>
      </c>
    </row>
    <row r="382" spans="1:16" x14ac:dyDescent="0.25">
      <c r="A382" s="9"/>
      <c r="B382" s="9"/>
      <c r="C382" s="11"/>
      <c r="D382" s="12"/>
      <c r="E382" s="9"/>
      <c r="F382" s="12"/>
      <c r="G382" s="11"/>
      <c r="H382" s="12"/>
      <c r="I382" s="12"/>
      <c r="J382" s="13">
        <f>IF(OR(G382="",H382=""),"",ROUND(N(H382)*IFERROR(INDEX(Settings!$B$2:$B$11,MATCH(E382,Settings!$A$2:$A$11,0)),0),2))</f>
      </c>
      <c r="K382" s="13">
        <f>IF(G382="","",N(H382)-N(D382)-N(J382)-N(I382))</f>
      </c>
      <c r="L382" s="14">
        <f>IF(OR(G382="",N(H382)=0),"",K382/H382)</f>
      </c>
      <c r="M382" s="15">
        <f>IF(OR(G382="",C382=""),"",G382-C382)</f>
      </c>
      <c r="N382" s="15">
        <f>IF(A382="","",IF(G382="","IN STOCK","SOLD"))</f>
      </c>
      <c r="O382" s="15">
        <f>IF(G382="","",MONTH(G382))</f>
      </c>
      <c r="P382" s="15">
        <f>IF(G382="","",YEAR(G382))</f>
      </c>
    </row>
    <row r="383" spans="1:16" x14ac:dyDescent="0.25">
      <c r="A383" s="9"/>
      <c r="B383" s="9"/>
      <c r="C383" s="11"/>
      <c r="D383" s="12"/>
      <c r="E383" s="9"/>
      <c r="F383" s="12"/>
      <c r="G383" s="11"/>
      <c r="H383" s="12"/>
      <c r="I383" s="12"/>
      <c r="J383" s="13">
        <f>IF(OR(G383="",H383=""),"",ROUND(N(H383)*IFERROR(INDEX(Settings!$B$2:$B$11,MATCH(E383,Settings!$A$2:$A$11,0)),0),2))</f>
      </c>
      <c r="K383" s="13">
        <f>IF(G383="","",N(H383)-N(D383)-N(J383)-N(I383))</f>
      </c>
      <c r="L383" s="14">
        <f>IF(OR(G383="",N(H383)=0),"",K383/H383)</f>
      </c>
      <c r="M383" s="15">
        <f>IF(OR(G383="",C383=""),"",G383-C383)</f>
      </c>
      <c r="N383" s="15">
        <f>IF(A383="","",IF(G383="","IN STOCK","SOLD"))</f>
      </c>
      <c r="O383" s="15">
        <f>IF(G383="","",MONTH(G383))</f>
      </c>
      <c r="P383" s="15">
        <f>IF(G383="","",YEAR(G383))</f>
      </c>
    </row>
    <row r="384" spans="1:16" x14ac:dyDescent="0.25">
      <c r="A384" s="9"/>
      <c r="B384" s="9"/>
      <c r="C384" s="11"/>
      <c r="D384" s="12"/>
      <c r="E384" s="9"/>
      <c r="F384" s="12"/>
      <c r="G384" s="11"/>
      <c r="H384" s="12"/>
      <c r="I384" s="12"/>
      <c r="J384" s="13">
        <f>IF(OR(G384="",H384=""),"",ROUND(N(H384)*IFERROR(INDEX(Settings!$B$2:$B$11,MATCH(E384,Settings!$A$2:$A$11,0)),0),2))</f>
      </c>
      <c r="K384" s="13">
        <f>IF(G384="","",N(H384)-N(D384)-N(J384)-N(I384))</f>
      </c>
      <c r="L384" s="14">
        <f>IF(OR(G384="",N(H384)=0),"",K384/H384)</f>
      </c>
      <c r="M384" s="15">
        <f>IF(OR(G384="",C384=""),"",G384-C384)</f>
      </c>
      <c r="N384" s="15">
        <f>IF(A384="","",IF(G384="","IN STOCK","SOLD"))</f>
      </c>
      <c r="O384" s="15">
        <f>IF(G384="","",MONTH(G384))</f>
      </c>
      <c r="P384" s="15">
        <f>IF(G384="","",YEAR(G384))</f>
      </c>
    </row>
    <row r="385" spans="1:16" x14ac:dyDescent="0.25">
      <c r="A385" s="9"/>
      <c r="B385" s="9"/>
      <c r="C385" s="11"/>
      <c r="D385" s="12"/>
      <c r="E385" s="9"/>
      <c r="F385" s="12"/>
      <c r="G385" s="11"/>
      <c r="H385" s="12"/>
      <c r="I385" s="12"/>
      <c r="J385" s="13">
        <f>IF(OR(G385="",H385=""),"",ROUND(N(H385)*IFERROR(INDEX(Settings!$B$2:$B$11,MATCH(E385,Settings!$A$2:$A$11,0)),0),2))</f>
      </c>
      <c r="K385" s="13">
        <f>IF(G385="","",N(H385)-N(D385)-N(J385)-N(I385))</f>
      </c>
      <c r="L385" s="14">
        <f>IF(OR(G385="",N(H385)=0),"",K385/H385)</f>
      </c>
      <c r="M385" s="15">
        <f>IF(OR(G385="",C385=""),"",G385-C385)</f>
      </c>
      <c r="N385" s="15">
        <f>IF(A385="","",IF(G385="","IN STOCK","SOLD"))</f>
      </c>
      <c r="O385" s="15">
        <f>IF(G385="","",MONTH(G385))</f>
      </c>
      <c r="P385" s="15">
        <f>IF(G385="","",YEAR(G385))</f>
      </c>
    </row>
    <row r="386" spans="1:16" x14ac:dyDescent="0.25">
      <c r="A386" s="9"/>
      <c r="B386" s="9"/>
      <c r="C386" s="11"/>
      <c r="D386" s="12"/>
      <c r="E386" s="9"/>
      <c r="F386" s="12"/>
      <c r="G386" s="11"/>
      <c r="H386" s="12"/>
      <c r="I386" s="12"/>
      <c r="J386" s="13">
        <f>IF(OR(G386="",H386=""),"",ROUND(N(H386)*IFERROR(INDEX(Settings!$B$2:$B$11,MATCH(E386,Settings!$A$2:$A$11,0)),0),2))</f>
      </c>
      <c r="K386" s="13">
        <f>IF(G386="","",N(H386)-N(D386)-N(J386)-N(I386))</f>
      </c>
      <c r="L386" s="14">
        <f>IF(OR(G386="",N(H386)=0),"",K386/H386)</f>
      </c>
      <c r="M386" s="15">
        <f>IF(OR(G386="",C386=""),"",G386-C386)</f>
      </c>
      <c r="N386" s="15">
        <f>IF(A386="","",IF(G386="","IN STOCK","SOLD"))</f>
      </c>
      <c r="O386" s="15">
        <f>IF(G386="","",MONTH(G386))</f>
      </c>
      <c r="P386" s="15">
        <f>IF(G386="","",YEAR(G386))</f>
      </c>
    </row>
    <row r="387" spans="1:16" x14ac:dyDescent="0.25">
      <c r="A387" s="9"/>
      <c r="B387" s="9"/>
      <c r="C387" s="11"/>
      <c r="D387" s="12"/>
      <c r="E387" s="9"/>
      <c r="F387" s="12"/>
      <c r="G387" s="11"/>
      <c r="H387" s="12"/>
      <c r="I387" s="12"/>
      <c r="J387" s="13">
        <f>IF(OR(G387="",H387=""),"",ROUND(N(H387)*IFERROR(INDEX(Settings!$B$2:$B$11,MATCH(E387,Settings!$A$2:$A$11,0)),0),2))</f>
      </c>
      <c r="K387" s="13">
        <f>IF(G387="","",N(H387)-N(D387)-N(J387)-N(I387))</f>
      </c>
      <c r="L387" s="14">
        <f>IF(OR(G387="",N(H387)=0),"",K387/H387)</f>
      </c>
      <c r="M387" s="15">
        <f>IF(OR(G387="",C387=""),"",G387-C387)</f>
      </c>
      <c r="N387" s="15">
        <f>IF(A387="","",IF(G387="","IN STOCK","SOLD"))</f>
      </c>
      <c r="O387" s="15">
        <f>IF(G387="","",MONTH(G387))</f>
      </c>
      <c r="P387" s="15">
        <f>IF(G387="","",YEAR(G387))</f>
      </c>
    </row>
    <row r="388" spans="1:16" x14ac:dyDescent="0.25">
      <c r="A388" s="9"/>
      <c r="B388" s="9"/>
      <c r="C388" s="11"/>
      <c r="D388" s="12"/>
      <c r="E388" s="9"/>
      <c r="F388" s="12"/>
      <c r="G388" s="11"/>
      <c r="H388" s="12"/>
      <c r="I388" s="12"/>
      <c r="J388" s="13">
        <f>IF(OR(G388="",H388=""),"",ROUND(N(H388)*IFERROR(INDEX(Settings!$B$2:$B$11,MATCH(E388,Settings!$A$2:$A$11,0)),0),2))</f>
      </c>
      <c r="K388" s="13">
        <f>IF(G388="","",N(H388)-N(D388)-N(J388)-N(I388))</f>
      </c>
      <c r="L388" s="14">
        <f>IF(OR(G388="",N(H388)=0),"",K388/H388)</f>
      </c>
      <c r="M388" s="15">
        <f>IF(OR(G388="",C388=""),"",G388-C388)</f>
      </c>
      <c r="N388" s="15">
        <f>IF(A388="","",IF(G388="","IN STOCK","SOLD"))</f>
      </c>
      <c r="O388" s="15">
        <f>IF(G388="","",MONTH(G388))</f>
      </c>
      <c r="P388" s="15">
        <f>IF(G388="","",YEAR(G388))</f>
      </c>
    </row>
    <row r="389" spans="1:16" x14ac:dyDescent="0.25">
      <c r="A389" s="9"/>
      <c r="B389" s="9"/>
      <c r="C389" s="11"/>
      <c r="D389" s="12"/>
      <c r="E389" s="9"/>
      <c r="F389" s="12"/>
      <c r="G389" s="11"/>
      <c r="H389" s="12"/>
      <c r="I389" s="12"/>
      <c r="J389" s="13">
        <f>IF(OR(G389="",H389=""),"",ROUND(N(H389)*IFERROR(INDEX(Settings!$B$2:$B$11,MATCH(E389,Settings!$A$2:$A$11,0)),0),2))</f>
      </c>
      <c r="K389" s="13">
        <f>IF(G389="","",N(H389)-N(D389)-N(J389)-N(I389))</f>
      </c>
      <c r="L389" s="14">
        <f>IF(OR(G389="",N(H389)=0),"",K389/H389)</f>
      </c>
      <c r="M389" s="15">
        <f>IF(OR(G389="",C389=""),"",G389-C389)</f>
      </c>
      <c r="N389" s="15">
        <f>IF(A389="","",IF(G389="","IN STOCK","SOLD"))</f>
      </c>
      <c r="O389" s="15">
        <f>IF(G389="","",MONTH(G389))</f>
      </c>
      <c r="P389" s="15">
        <f>IF(G389="","",YEAR(G389))</f>
      </c>
    </row>
    <row r="390" spans="1:16" x14ac:dyDescent="0.25">
      <c r="A390" s="9"/>
      <c r="B390" s="9"/>
      <c r="C390" s="11"/>
      <c r="D390" s="12"/>
      <c r="E390" s="9"/>
      <c r="F390" s="12"/>
      <c r="G390" s="11"/>
      <c r="H390" s="12"/>
      <c r="I390" s="12"/>
      <c r="J390" s="13">
        <f>IF(OR(G390="",H390=""),"",ROUND(N(H390)*IFERROR(INDEX(Settings!$B$2:$B$11,MATCH(E390,Settings!$A$2:$A$11,0)),0),2))</f>
      </c>
      <c r="K390" s="13">
        <f>IF(G390="","",N(H390)-N(D390)-N(J390)-N(I390))</f>
      </c>
      <c r="L390" s="14">
        <f>IF(OR(G390="",N(H390)=0),"",K390/H390)</f>
      </c>
      <c r="M390" s="15">
        <f>IF(OR(G390="",C390=""),"",G390-C390)</f>
      </c>
      <c r="N390" s="15">
        <f>IF(A390="","",IF(G390="","IN STOCK","SOLD"))</f>
      </c>
      <c r="O390" s="15">
        <f>IF(G390="","",MONTH(G390))</f>
      </c>
      <c r="P390" s="15">
        <f>IF(G390="","",YEAR(G390))</f>
      </c>
    </row>
    <row r="391" spans="1:16" x14ac:dyDescent="0.25">
      <c r="A391" s="9"/>
      <c r="B391" s="9"/>
      <c r="C391" s="11"/>
      <c r="D391" s="12"/>
      <c r="E391" s="9"/>
      <c r="F391" s="12"/>
      <c r="G391" s="11"/>
      <c r="H391" s="12"/>
      <c r="I391" s="12"/>
      <c r="J391" s="13">
        <f>IF(OR(G391="",H391=""),"",ROUND(N(H391)*IFERROR(INDEX(Settings!$B$2:$B$11,MATCH(E391,Settings!$A$2:$A$11,0)),0),2))</f>
      </c>
      <c r="K391" s="13">
        <f>IF(G391="","",N(H391)-N(D391)-N(J391)-N(I391))</f>
      </c>
      <c r="L391" s="14">
        <f>IF(OR(G391="",N(H391)=0),"",K391/H391)</f>
      </c>
      <c r="M391" s="15">
        <f>IF(OR(G391="",C391=""),"",G391-C391)</f>
      </c>
      <c r="N391" s="15">
        <f>IF(A391="","",IF(G391="","IN STOCK","SOLD"))</f>
      </c>
      <c r="O391" s="15">
        <f>IF(G391="","",MONTH(G391))</f>
      </c>
      <c r="P391" s="15">
        <f>IF(G391="","",YEAR(G391))</f>
      </c>
    </row>
    <row r="392" spans="1:16" x14ac:dyDescent="0.25">
      <c r="A392" s="9"/>
      <c r="B392" s="9"/>
      <c r="C392" s="11"/>
      <c r="D392" s="12"/>
      <c r="E392" s="9"/>
      <c r="F392" s="12"/>
      <c r="G392" s="11"/>
      <c r="H392" s="12"/>
      <c r="I392" s="12"/>
      <c r="J392" s="13">
        <f>IF(OR(G392="",H392=""),"",ROUND(N(H392)*IFERROR(INDEX(Settings!$B$2:$B$11,MATCH(E392,Settings!$A$2:$A$11,0)),0),2))</f>
      </c>
      <c r="K392" s="13">
        <f>IF(G392="","",N(H392)-N(D392)-N(J392)-N(I392))</f>
      </c>
      <c r="L392" s="14">
        <f>IF(OR(G392="",N(H392)=0),"",K392/H392)</f>
      </c>
      <c r="M392" s="15">
        <f>IF(OR(G392="",C392=""),"",G392-C392)</f>
      </c>
      <c r="N392" s="15">
        <f>IF(A392="","",IF(G392="","IN STOCK","SOLD"))</f>
      </c>
      <c r="O392" s="15">
        <f>IF(G392="","",MONTH(G392))</f>
      </c>
      <c r="P392" s="15">
        <f>IF(G392="","",YEAR(G392))</f>
      </c>
    </row>
    <row r="393" spans="1:16" x14ac:dyDescent="0.25">
      <c r="A393" s="9"/>
      <c r="B393" s="9"/>
      <c r="C393" s="11"/>
      <c r="D393" s="12"/>
      <c r="E393" s="9"/>
      <c r="F393" s="12"/>
      <c r="G393" s="11"/>
      <c r="H393" s="12"/>
      <c r="I393" s="12"/>
      <c r="J393" s="13">
        <f>IF(OR(G393="",H393=""),"",ROUND(N(H393)*IFERROR(INDEX(Settings!$B$2:$B$11,MATCH(E393,Settings!$A$2:$A$11,0)),0),2))</f>
      </c>
      <c r="K393" s="13">
        <f>IF(G393="","",N(H393)-N(D393)-N(J393)-N(I393))</f>
      </c>
      <c r="L393" s="14">
        <f>IF(OR(G393="",N(H393)=0),"",K393/H393)</f>
      </c>
      <c r="M393" s="15">
        <f>IF(OR(G393="",C393=""),"",G393-C393)</f>
      </c>
      <c r="N393" s="15">
        <f>IF(A393="","",IF(G393="","IN STOCK","SOLD"))</f>
      </c>
      <c r="O393" s="15">
        <f>IF(G393="","",MONTH(G393))</f>
      </c>
      <c r="P393" s="15">
        <f>IF(G393="","",YEAR(G393))</f>
      </c>
    </row>
    <row r="394" spans="1:16" x14ac:dyDescent="0.25">
      <c r="A394" s="9"/>
      <c r="B394" s="9"/>
      <c r="C394" s="11"/>
      <c r="D394" s="12"/>
      <c r="E394" s="9"/>
      <c r="F394" s="12"/>
      <c r="G394" s="11"/>
      <c r="H394" s="12"/>
      <c r="I394" s="12"/>
      <c r="J394" s="13">
        <f>IF(OR(G394="",H394=""),"",ROUND(N(H394)*IFERROR(INDEX(Settings!$B$2:$B$11,MATCH(E394,Settings!$A$2:$A$11,0)),0),2))</f>
      </c>
      <c r="K394" s="13">
        <f>IF(G394="","",N(H394)-N(D394)-N(J394)-N(I394))</f>
      </c>
      <c r="L394" s="14">
        <f>IF(OR(G394="",N(H394)=0),"",K394/H394)</f>
      </c>
      <c r="M394" s="15">
        <f>IF(OR(G394="",C394=""),"",G394-C394)</f>
      </c>
      <c r="N394" s="15">
        <f>IF(A394="","",IF(G394="","IN STOCK","SOLD"))</f>
      </c>
      <c r="O394" s="15">
        <f>IF(G394="","",MONTH(G394))</f>
      </c>
      <c r="P394" s="15">
        <f>IF(G394="","",YEAR(G394))</f>
      </c>
    </row>
    <row r="395" spans="1:16" x14ac:dyDescent="0.25">
      <c r="A395" s="9"/>
      <c r="B395" s="9"/>
      <c r="C395" s="11"/>
      <c r="D395" s="12"/>
      <c r="E395" s="9"/>
      <c r="F395" s="12"/>
      <c r="G395" s="11"/>
      <c r="H395" s="12"/>
      <c r="I395" s="12"/>
      <c r="J395" s="13">
        <f>IF(OR(G395="",H395=""),"",ROUND(N(H395)*IFERROR(INDEX(Settings!$B$2:$B$11,MATCH(E395,Settings!$A$2:$A$11,0)),0),2))</f>
      </c>
      <c r="K395" s="13">
        <f>IF(G395="","",N(H395)-N(D395)-N(J395)-N(I395))</f>
      </c>
      <c r="L395" s="14">
        <f>IF(OR(G395="",N(H395)=0),"",K395/H395)</f>
      </c>
      <c r="M395" s="15">
        <f>IF(OR(G395="",C395=""),"",G395-C395)</f>
      </c>
      <c r="N395" s="15">
        <f>IF(A395="","",IF(G395="","IN STOCK","SOLD"))</f>
      </c>
      <c r="O395" s="15">
        <f>IF(G395="","",MONTH(G395))</f>
      </c>
      <c r="P395" s="15">
        <f>IF(G395="","",YEAR(G395))</f>
      </c>
    </row>
    <row r="396" spans="1:16" x14ac:dyDescent="0.25">
      <c r="A396" s="9"/>
      <c r="B396" s="9"/>
      <c r="C396" s="11"/>
      <c r="D396" s="12"/>
      <c r="E396" s="9"/>
      <c r="F396" s="12"/>
      <c r="G396" s="11"/>
      <c r="H396" s="12"/>
      <c r="I396" s="12"/>
      <c r="J396" s="13">
        <f>IF(OR(G396="",H396=""),"",ROUND(N(H396)*IFERROR(INDEX(Settings!$B$2:$B$11,MATCH(E396,Settings!$A$2:$A$11,0)),0),2))</f>
      </c>
      <c r="K396" s="13">
        <f>IF(G396="","",N(H396)-N(D396)-N(J396)-N(I396))</f>
      </c>
      <c r="L396" s="14">
        <f>IF(OR(G396="",N(H396)=0),"",K396/H396)</f>
      </c>
      <c r="M396" s="15">
        <f>IF(OR(G396="",C396=""),"",G396-C396)</f>
      </c>
      <c r="N396" s="15">
        <f>IF(A396="","",IF(G396="","IN STOCK","SOLD"))</f>
      </c>
      <c r="O396" s="15">
        <f>IF(G396="","",MONTH(G396))</f>
      </c>
      <c r="P396" s="15">
        <f>IF(G396="","",YEAR(G396))</f>
      </c>
    </row>
    <row r="397" spans="1:16" x14ac:dyDescent="0.25">
      <c r="A397" s="9"/>
      <c r="B397" s="9"/>
      <c r="C397" s="11"/>
      <c r="D397" s="12"/>
      <c r="E397" s="9"/>
      <c r="F397" s="12"/>
      <c r="G397" s="11"/>
      <c r="H397" s="12"/>
      <c r="I397" s="12"/>
      <c r="J397" s="13">
        <f>IF(OR(G397="",H397=""),"",ROUND(N(H397)*IFERROR(INDEX(Settings!$B$2:$B$11,MATCH(E397,Settings!$A$2:$A$11,0)),0),2))</f>
      </c>
      <c r="K397" s="13">
        <f>IF(G397="","",N(H397)-N(D397)-N(J397)-N(I397))</f>
      </c>
      <c r="L397" s="14">
        <f>IF(OR(G397="",N(H397)=0),"",K397/H397)</f>
      </c>
      <c r="M397" s="15">
        <f>IF(OR(G397="",C397=""),"",G397-C397)</f>
      </c>
      <c r="N397" s="15">
        <f>IF(A397="","",IF(G397="","IN STOCK","SOLD"))</f>
      </c>
      <c r="O397" s="15">
        <f>IF(G397="","",MONTH(G397))</f>
      </c>
      <c r="P397" s="15">
        <f>IF(G397="","",YEAR(G397))</f>
      </c>
    </row>
    <row r="398" spans="1:16" x14ac:dyDescent="0.25">
      <c r="A398" s="9"/>
      <c r="B398" s="9"/>
      <c r="C398" s="11"/>
      <c r="D398" s="12"/>
      <c r="E398" s="9"/>
      <c r="F398" s="12"/>
      <c r="G398" s="11"/>
      <c r="H398" s="12"/>
      <c r="I398" s="12"/>
      <c r="J398" s="13">
        <f>IF(OR(G398="",H398=""),"",ROUND(N(H398)*IFERROR(INDEX(Settings!$B$2:$B$11,MATCH(E398,Settings!$A$2:$A$11,0)),0),2))</f>
      </c>
      <c r="K398" s="13">
        <f>IF(G398="","",N(H398)-N(D398)-N(J398)-N(I398))</f>
      </c>
      <c r="L398" s="14">
        <f>IF(OR(G398="",N(H398)=0),"",K398/H398)</f>
      </c>
      <c r="M398" s="15">
        <f>IF(OR(G398="",C398=""),"",G398-C398)</f>
      </c>
      <c r="N398" s="15">
        <f>IF(A398="","",IF(G398="","IN STOCK","SOLD"))</f>
      </c>
      <c r="O398" s="15">
        <f>IF(G398="","",MONTH(G398))</f>
      </c>
      <c r="P398" s="15">
        <f>IF(G398="","",YEAR(G398))</f>
      </c>
    </row>
    <row r="399" spans="1:16" x14ac:dyDescent="0.25">
      <c r="A399" s="9"/>
      <c r="B399" s="9"/>
      <c r="C399" s="11"/>
      <c r="D399" s="12"/>
      <c r="E399" s="9"/>
      <c r="F399" s="12"/>
      <c r="G399" s="11"/>
      <c r="H399" s="12"/>
      <c r="I399" s="12"/>
      <c r="J399" s="13">
        <f>IF(OR(G399="",H399=""),"",ROUND(N(H399)*IFERROR(INDEX(Settings!$B$2:$B$11,MATCH(E399,Settings!$A$2:$A$11,0)),0),2))</f>
      </c>
      <c r="K399" s="13">
        <f>IF(G399="","",N(H399)-N(D399)-N(J399)-N(I399))</f>
      </c>
      <c r="L399" s="14">
        <f>IF(OR(G399="",N(H399)=0),"",K399/H399)</f>
      </c>
      <c r="M399" s="15">
        <f>IF(OR(G399="",C399=""),"",G399-C399)</f>
      </c>
      <c r="N399" s="15">
        <f>IF(A399="","",IF(G399="","IN STOCK","SOLD"))</f>
      </c>
      <c r="O399" s="15">
        <f>IF(G399="","",MONTH(G399))</f>
      </c>
      <c r="P399" s="15">
        <f>IF(G399="","",YEAR(G399))</f>
      </c>
    </row>
    <row r="400" spans="1:16" x14ac:dyDescent="0.25">
      <c r="A400" s="9"/>
      <c r="B400" s="9"/>
      <c r="C400" s="11"/>
      <c r="D400" s="12"/>
      <c r="E400" s="9"/>
      <c r="F400" s="12"/>
      <c r="G400" s="11"/>
      <c r="H400" s="12"/>
      <c r="I400" s="12"/>
      <c r="J400" s="13">
        <f>IF(OR(G400="",H400=""),"",ROUND(N(H400)*IFERROR(INDEX(Settings!$B$2:$B$11,MATCH(E400,Settings!$A$2:$A$11,0)),0),2))</f>
      </c>
      <c r="K400" s="13">
        <f>IF(G400="","",N(H400)-N(D400)-N(J400)-N(I400))</f>
      </c>
      <c r="L400" s="14">
        <f>IF(OR(G400="",N(H400)=0),"",K400/H400)</f>
      </c>
      <c r="M400" s="15">
        <f>IF(OR(G400="",C400=""),"",G400-C400)</f>
      </c>
      <c r="N400" s="15">
        <f>IF(A400="","",IF(G400="","IN STOCK","SOLD"))</f>
      </c>
      <c r="O400" s="15">
        <f>IF(G400="","",MONTH(G400))</f>
      </c>
      <c r="P400" s="15">
        <f>IF(G400="","",YEAR(G400))</f>
      </c>
    </row>
    <row r="401" spans="1:16" x14ac:dyDescent="0.25">
      <c r="A401" s="9"/>
      <c r="B401" s="9"/>
      <c r="C401" s="11"/>
      <c r="D401" s="12"/>
      <c r="E401" s="9"/>
      <c r="F401" s="12"/>
      <c r="G401" s="11"/>
      <c r="H401" s="12"/>
      <c r="I401" s="12"/>
      <c r="J401" s="13">
        <f>IF(OR(G401="",H401=""),"",ROUND(N(H401)*IFERROR(INDEX(Settings!$B$2:$B$11,MATCH(E401,Settings!$A$2:$A$11,0)),0),2))</f>
      </c>
      <c r="K401" s="13">
        <f>IF(G401="","",N(H401)-N(D401)-N(J401)-N(I401))</f>
      </c>
      <c r="L401" s="14">
        <f>IF(OR(G401="",N(H401)=0),"",K401/H401)</f>
      </c>
      <c r="M401" s="15">
        <f>IF(OR(G401="",C401=""),"",G401-C401)</f>
      </c>
      <c r="N401" s="15">
        <f>IF(A401="","",IF(G401="","IN STOCK","SOLD"))</f>
      </c>
      <c r="O401" s="15">
        <f>IF(G401="","",MONTH(G401))</f>
      </c>
      <c r="P401" s="15">
        <f>IF(G401="","",YEAR(G401))</f>
      </c>
    </row>
    <row r="402" spans="1:16" x14ac:dyDescent="0.25">
      <c r="A402" s="9"/>
      <c r="B402" s="9"/>
      <c r="C402" s="11"/>
      <c r="D402" s="12"/>
      <c r="E402" s="9"/>
      <c r="F402" s="12"/>
      <c r="G402" s="11"/>
      <c r="H402" s="12"/>
      <c r="I402" s="12"/>
      <c r="J402" s="13">
        <f>IF(OR(G402="",H402=""),"",ROUND(N(H402)*IFERROR(INDEX(Settings!$B$2:$B$11,MATCH(E402,Settings!$A$2:$A$11,0)),0),2))</f>
      </c>
      <c r="K402" s="13">
        <f>IF(G402="","",N(H402)-N(D402)-N(J402)-N(I402))</f>
      </c>
      <c r="L402" s="14">
        <f>IF(OR(G402="",N(H402)=0),"",K402/H402)</f>
      </c>
      <c r="M402" s="15">
        <f>IF(OR(G402="",C402=""),"",G402-C402)</f>
      </c>
      <c r="N402" s="15">
        <f>IF(A402="","",IF(G402="","IN STOCK","SOLD"))</f>
      </c>
      <c r="O402" s="15">
        <f>IF(G402="","",MONTH(G402))</f>
      </c>
      <c r="P402" s="15">
        <f>IF(G402="","",YEAR(G402))</f>
      </c>
    </row>
    <row r="403" spans="1:16" x14ac:dyDescent="0.25">
      <c r="A403" s="9"/>
      <c r="B403" s="9"/>
      <c r="C403" s="11"/>
      <c r="D403" s="12"/>
      <c r="E403" s="9"/>
      <c r="F403" s="12"/>
      <c r="G403" s="11"/>
      <c r="H403" s="12"/>
      <c r="I403" s="12"/>
      <c r="J403" s="13">
        <f>IF(OR(G403="",H403=""),"",ROUND(N(H403)*IFERROR(INDEX(Settings!$B$2:$B$11,MATCH(E403,Settings!$A$2:$A$11,0)),0),2))</f>
      </c>
      <c r="K403" s="13">
        <f>IF(G403="","",N(H403)-N(D403)-N(J403)-N(I403))</f>
      </c>
      <c r="L403" s="14">
        <f>IF(OR(G403="",N(H403)=0),"",K403/H403)</f>
      </c>
      <c r="M403" s="15">
        <f>IF(OR(G403="",C403=""),"",G403-C403)</f>
      </c>
      <c r="N403" s="15">
        <f>IF(A403="","",IF(G403="","IN STOCK","SOLD"))</f>
      </c>
      <c r="O403" s="15">
        <f>IF(G403="","",MONTH(G403))</f>
      </c>
      <c r="P403" s="15">
        <f>IF(G403="","",YEAR(G403))</f>
      </c>
    </row>
    <row r="404" spans="1:16" x14ac:dyDescent="0.25">
      <c r="A404" s="9"/>
      <c r="B404" s="9"/>
      <c r="C404" s="11"/>
      <c r="D404" s="12"/>
      <c r="E404" s="9"/>
      <c r="F404" s="12"/>
      <c r="G404" s="11"/>
      <c r="H404" s="12"/>
      <c r="I404" s="12"/>
      <c r="J404" s="13">
        <f>IF(OR(G404="",H404=""),"",ROUND(N(H404)*IFERROR(INDEX(Settings!$B$2:$B$11,MATCH(E404,Settings!$A$2:$A$11,0)),0),2))</f>
      </c>
      <c r="K404" s="13">
        <f>IF(G404="","",N(H404)-N(D404)-N(J404)-N(I404))</f>
      </c>
      <c r="L404" s="14">
        <f>IF(OR(G404="",N(H404)=0),"",K404/H404)</f>
      </c>
      <c r="M404" s="15">
        <f>IF(OR(G404="",C404=""),"",G404-C404)</f>
      </c>
      <c r="N404" s="15">
        <f>IF(A404="","",IF(G404="","IN STOCK","SOLD"))</f>
      </c>
      <c r="O404" s="15">
        <f>IF(G404="","",MONTH(G404))</f>
      </c>
      <c r="P404" s="15">
        <f>IF(G404="","",YEAR(G404))</f>
      </c>
    </row>
    <row r="405" spans="1:16" x14ac:dyDescent="0.25">
      <c r="A405" s="9"/>
      <c r="B405" s="9"/>
      <c r="C405" s="11"/>
      <c r="D405" s="12"/>
      <c r="E405" s="9"/>
      <c r="F405" s="12"/>
      <c r="G405" s="11"/>
      <c r="H405" s="12"/>
      <c r="I405" s="12"/>
      <c r="J405" s="13">
        <f>IF(OR(G405="",H405=""),"",ROUND(N(H405)*IFERROR(INDEX(Settings!$B$2:$B$11,MATCH(E405,Settings!$A$2:$A$11,0)),0),2))</f>
      </c>
      <c r="K405" s="13">
        <f>IF(G405="","",N(H405)-N(D405)-N(J405)-N(I405))</f>
      </c>
      <c r="L405" s="14">
        <f>IF(OR(G405="",N(H405)=0),"",K405/H405)</f>
      </c>
      <c r="M405" s="15">
        <f>IF(OR(G405="",C405=""),"",G405-C405)</f>
      </c>
      <c r="N405" s="15">
        <f>IF(A405="","",IF(G405="","IN STOCK","SOLD"))</f>
      </c>
      <c r="O405" s="15">
        <f>IF(G405="","",MONTH(G405))</f>
      </c>
      <c r="P405" s="15">
        <f>IF(G405="","",YEAR(G405))</f>
      </c>
    </row>
    <row r="406" spans="1:16" x14ac:dyDescent="0.25">
      <c r="A406" s="9"/>
      <c r="B406" s="9"/>
      <c r="C406" s="11"/>
      <c r="D406" s="12"/>
      <c r="E406" s="9"/>
      <c r="F406" s="12"/>
      <c r="G406" s="11"/>
      <c r="H406" s="12"/>
      <c r="I406" s="12"/>
      <c r="J406" s="13">
        <f>IF(OR(G406="",H406=""),"",ROUND(N(H406)*IFERROR(INDEX(Settings!$B$2:$B$11,MATCH(E406,Settings!$A$2:$A$11,0)),0),2))</f>
      </c>
      <c r="K406" s="13">
        <f>IF(G406="","",N(H406)-N(D406)-N(J406)-N(I406))</f>
      </c>
      <c r="L406" s="14">
        <f>IF(OR(G406="",N(H406)=0),"",K406/H406)</f>
      </c>
      <c r="M406" s="15">
        <f>IF(OR(G406="",C406=""),"",G406-C406)</f>
      </c>
      <c r="N406" s="15">
        <f>IF(A406="","",IF(G406="","IN STOCK","SOLD"))</f>
      </c>
      <c r="O406" s="15">
        <f>IF(G406="","",MONTH(G406))</f>
      </c>
      <c r="P406" s="15">
        <f>IF(G406="","",YEAR(G406))</f>
      </c>
    </row>
    <row r="407" spans="1:16" x14ac:dyDescent="0.25">
      <c r="A407" s="9"/>
      <c r="B407" s="9"/>
      <c r="C407" s="11"/>
      <c r="D407" s="12"/>
      <c r="E407" s="9"/>
      <c r="F407" s="12"/>
      <c r="G407" s="11"/>
      <c r="H407" s="12"/>
      <c r="I407" s="12"/>
      <c r="J407" s="13">
        <f>IF(OR(G407="",H407=""),"",ROUND(N(H407)*IFERROR(INDEX(Settings!$B$2:$B$11,MATCH(E407,Settings!$A$2:$A$11,0)),0),2))</f>
      </c>
      <c r="K407" s="13">
        <f>IF(G407="","",N(H407)-N(D407)-N(J407)-N(I407))</f>
      </c>
      <c r="L407" s="14">
        <f>IF(OR(G407="",N(H407)=0),"",K407/H407)</f>
      </c>
      <c r="M407" s="15">
        <f>IF(OR(G407="",C407=""),"",G407-C407)</f>
      </c>
      <c r="N407" s="15">
        <f>IF(A407="","",IF(G407="","IN STOCK","SOLD"))</f>
      </c>
      <c r="O407" s="15">
        <f>IF(G407="","",MONTH(G407))</f>
      </c>
      <c r="P407" s="15">
        <f>IF(G407="","",YEAR(G407))</f>
      </c>
    </row>
    <row r="408" spans="1:16" x14ac:dyDescent="0.25">
      <c r="A408" s="9"/>
      <c r="B408" s="9"/>
      <c r="C408" s="11"/>
      <c r="D408" s="12"/>
      <c r="E408" s="9"/>
      <c r="F408" s="12"/>
      <c r="G408" s="11"/>
      <c r="H408" s="12"/>
      <c r="I408" s="12"/>
      <c r="J408" s="13">
        <f>IF(OR(G408="",H408=""),"",ROUND(N(H408)*IFERROR(INDEX(Settings!$B$2:$B$11,MATCH(E408,Settings!$A$2:$A$11,0)),0),2))</f>
      </c>
      <c r="K408" s="13">
        <f>IF(G408="","",N(H408)-N(D408)-N(J408)-N(I408))</f>
      </c>
      <c r="L408" s="14">
        <f>IF(OR(G408="",N(H408)=0),"",K408/H408)</f>
      </c>
      <c r="M408" s="15">
        <f>IF(OR(G408="",C408=""),"",G408-C408)</f>
      </c>
      <c r="N408" s="15">
        <f>IF(A408="","",IF(G408="","IN STOCK","SOLD"))</f>
      </c>
      <c r="O408" s="15">
        <f>IF(G408="","",MONTH(G408))</f>
      </c>
      <c r="P408" s="15">
        <f>IF(G408="","",YEAR(G408))</f>
      </c>
    </row>
    <row r="409" spans="1:16" x14ac:dyDescent="0.25">
      <c r="A409" s="9"/>
      <c r="B409" s="9"/>
      <c r="C409" s="11"/>
      <c r="D409" s="12"/>
      <c r="E409" s="9"/>
      <c r="F409" s="12"/>
      <c r="G409" s="11"/>
      <c r="H409" s="12"/>
      <c r="I409" s="12"/>
      <c r="J409" s="13">
        <f>IF(OR(G409="",H409=""),"",ROUND(N(H409)*IFERROR(INDEX(Settings!$B$2:$B$11,MATCH(E409,Settings!$A$2:$A$11,0)),0),2))</f>
      </c>
      <c r="K409" s="13">
        <f>IF(G409="","",N(H409)-N(D409)-N(J409)-N(I409))</f>
      </c>
      <c r="L409" s="14">
        <f>IF(OR(G409="",N(H409)=0),"",K409/H409)</f>
      </c>
      <c r="M409" s="15">
        <f>IF(OR(G409="",C409=""),"",G409-C409)</f>
      </c>
      <c r="N409" s="15">
        <f>IF(A409="","",IF(G409="","IN STOCK","SOLD"))</f>
      </c>
      <c r="O409" s="15">
        <f>IF(G409="","",MONTH(G409))</f>
      </c>
      <c r="P409" s="15">
        <f>IF(G409="","",YEAR(G409))</f>
      </c>
    </row>
    <row r="410" spans="1:16" x14ac:dyDescent="0.25">
      <c r="A410" s="9"/>
      <c r="B410" s="9"/>
      <c r="C410" s="11"/>
      <c r="D410" s="12"/>
      <c r="E410" s="9"/>
      <c r="F410" s="12"/>
      <c r="G410" s="11"/>
      <c r="H410" s="12"/>
      <c r="I410" s="12"/>
      <c r="J410" s="13">
        <f>IF(OR(G410="",H410=""),"",ROUND(N(H410)*IFERROR(INDEX(Settings!$B$2:$B$11,MATCH(E410,Settings!$A$2:$A$11,0)),0),2))</f>
      </c>
      <c r="K410" s="13">
        <f>IF(G410="","",N(H410)-N(D410)-N(J410)-N(I410))</f>
      </c>
      <c r="L410" s="14">
        <f>IF(OR(G410="",N(H410)=0),"",K410/H410)</f>
      </c>
      <c r="M410" s="15">
        <f>IF(OR(G410="",C410=""),"",G410-C410)</f>
      </c>
      <c r="N410" s="15">
        <f>IF(A410="","",IF(G410="","IN STOCK","SOLD"))</f>
      </c>
      <c r="O410" s="15">
        <f>IF(G410="","",MONTH(G410))</f>
      </c>
      <c r="P410" s="15">
        <f>IF(G410="","",YEAR(G410))</f>
      </c>
    </row>
    <row r="411" spans="1:16" x14ac:dyDescent="0.25">
      <c r="A411" s="9"/>
      <c r="B411" s="9"/>
      <c r="C411" s="11"/>
      <c r="D411" s="12"/>
      <c r="E411" s="9"/>
      <c r="F411" s="12"/>
      <c r="G411" s="11"/>
      <c r="H411" s="12"/>
      <c r="I411" s="12"/>
      <c r="J411" s="13">
        <f>IF(OR(G411="",H411=""),"",ROUND(N(H411)*IFERROR(INDEX(Settings!$B$2:$B$11,MATCH(E411,Settings!$A$2:$A$11,0)),0),2))</f>
      </c>
      <c r="K411" s="13">
        <f>IF(G411="","",N(H411)-N(D411)-N(J411)-N(I411))</f>
      </c>
      <c r="L411" s="14">
        <f>IF(OR(G411="",N(H411)=0),"",K411/H411)</f>
      </c>
      <c r="M411" s="15">
        <f>IF(OR(G411="",C411=""),"",G411-C411)</f>
      </c>
      <c r="N411" s="15">
        <f>IF(A411="","",IF(G411="","IN STOCK","SOLD"))</f>
      </c>
      <c r="O411" s="15">
        <f>IF(G411="","",MONTH(G411))</f>
      </c>
      <c r="P411" s="15">
        <f>IF(G411="","",YEAR(G411))</f>
      </c>
    </row>
    <row r="412" spans="1:16" x14ac:dyDescent="0.25">
      <c r="A412" s="9"/>
      <c r="B412" s="9"/>
      <c r="C412" s="11"/>
      <c r="D412" s="12"/>
      <c r="E412" s="9"/>
      <c r="F412" s="12"/>
      <c r="G412" s="11"/>
      <c r="H412" s="12"/>
      <c r="I412" s="12"/>
      <c r="J412" s="13">
        <f>IF(OR(G412="",H412=""),"",ROUND(N(H412)*IFERROR(INDEX(Settings!$B$2:$B$11,MATCH(E412,Settings!$A$2:$A$11,0)),0),2))</f>
      </c>
      <c r="K412" s="13">
        <f>IF(G412="","",N(H412)-N(D412)-N(J412)-N(I412))</f>
      </c>
      <c r="L412" s="14">
        <f>IF(OR(G412="",N(H412)=0),"",K412/H412)</f>
      </c>
      <c r="M412" s="15">
        <f>IF(OR(G412="",C412=""),"",G412-C412)</f>
      </c>
      <c r="N412" s="15">
        <f>IF(A412="","",IF(G412="","IN STOCK","SOLD"))</f>
      </c>
      <c r="O412" s="15">
        <f>IF(G412="","",MONTH(G412))</f>
      </c>
      <c r="P412" s="15">
        <f>IF(G412="","",YEAR(G412))</f>
      </c>
    </row>
    <row r="413" spans="1:16" x14ac:dyDescent="0.25">
      <c r="A413" s="9"/>
      <c r="B413" s="9"/>
      <c r="C413" s="11"/>
      <c r="D413" s="12"/>
      <c r="E413" s="9"/>
      <c r="F413" s="12"/>
      <c r="G413" s="11"/>
      <c r="H413" s="12"/>
      <c r="I413" s="12"/>
      <c r="J413" s="13">
        <f>IF(OR(G413="",H413=""),"",ROUND(N(H413)*IFERROR(INDEX(Settings!$B$2:$B$11,MATCH(E413,Settings!$A$2:$A$11,0)),0),2))</f>
      </c>
      <c r="K413" s="13">
        <f>IF(G413="","",N(H413)-N(D413)-N(J413)-N(I413))</f>
      </c>
      <c r="L413" s="14">
        <f>IF(OR(G413="",N(H413)=0),"",K413/H413)</f>
      </c>
      <c r="M413" s="15">
        <f>IF(OR(G413="",C413=""),"",G413-C413)</f>
      </c>
      <c r="N413" s="15">
        <f>IF(A413="","",IF(G413="","IN STOCK","SOLD"))</f>
      </c>
      <c r="O413" s="15">
        <f>IF(G413="","",MONTH(G413))</f>
      </c>
      <c r="P413" s="15">
        <f>IF(G413="","",YEAR(G413))</f>
      </c>
    </row>
    <row r="414" spans="1:16" x14ac:dyDescent="0.25">
      <c r="A414" s="9"/>
      <c r="B414" s="9"/>
      <c r="C414" s="11"/>
      <c r="D414" s="12"/>
      <c r="E414" s="9"/>
      <c r="F414" s="12"/>
      <c r="G414" s="11"/>
      <c r="H414" s="12"/>
      <c r="I414" s="12"/>
      <c r="J414" s="13">
        <f>IF(OR(G414="",H414=""),"",ROUND(N(H414)*IFERROR(INDEX(Settings!$B$2:$B$11,MATCH(E414,Settings!$A$2:$A$11,0)),0),2))</f>
      </c>
      <c r="K414" s="13">
        <f>IF(G414="","",N(H414)-N(D414)-N(J414)-N(I414))</f>
      </c>
      <c r="L414" s="14">
        <f>IF(OR(G414="",N(H414)=0),"",K414/H414)</f>
      </c>
      <c r="M414" s="15">
        <f>IF(OR(G414="",C414=""),"",G414-C414)</f>
      </c>
      <c r="N414" s="15">
        <f>IF(A414="","",IF(G414="","IN STOCK","SOLD"))</f>
      </c>
      <c r="O414" s="15">
        <f>IF(G414="","",MONTH(G414))</f>
      </c>
      <c r="P414" s="15">
        <f>IF(G414="","",YEAR(G414))</f>
      </c>
    </row>
    <row r="415" spans="1:16" x14ac:dyDescent="0.25">
      <c r="A415" s="9"/>
      <c r="B415" s="9"/>
      <c r="C415" s="11"/>
      <c r="D415" s="12"/>
      <c r="E415" s="9"/>
      <c r="F415" s="12"/>
      <c r="G415" s="11"/>
      <c r="H415" s="12"/>
      <c r="I415" s="12"/>
      <c r="J415" s="13">
        <f>IF(OR(G415="",H415=""),"",ROUND(N(H415)*IFERROR(INDEX(Settings!$B$2:$B$11,MATCH(E415,Settings!$A$2:$A$11,0)),0),2))</f>
      </c>
      <c r="K415" s="13">
        <f>IF(G415="","",N(H415)-N(D415)-N(J415)-N(I415))</f>
      </c>
      <c r="L415" s="14">
        <f>IF(OR(G415="",N(H415)=0),"",K415/H415)</f>
      </c>
      <c r="M415" s="15">
        <f>IF(OR(G415="",C415=""),"",G415-C415)</f>
      </c>
      <c r="N415" s="15">
        <f>IF(A415="","",IF(G415="","IN STOCK","SOLD"))</f>
      </c>
      <c r="O415" s="15">
        <f>IF(G415="","",MONTH(G415))</f>
      </c>
      <c r="P415" s="15">
        <f>IF(G415="","",YEAR(G415))</f>
      </c>
    </row>
    <row r="416" spans="1:16" x14ac:dyDescent="0.25">
      <c r="A416" s="9"/>
      <c r="B416" s="9"/>
      <c r="C416" s="11"/>
      <c r="D416" s="12"/>
      <c r="E416" s="9"/>
      <c r="F416" s="12"/>
      <c r="G416" s="11"/>
      <c r="H416" s="12"/>
      <c r="I416" s="12"/>
      <c r="J416" s="13">
        <f>IF(OR(G416="",H416=""),"",ROUND(N(H416)*IFERROR(INDEX(Settings!$B$2:$B$11,MATCH(E416,Settings!$A$2:$A$11,0)),0),2))</f>
      </c>
      <c r="K416" s="13">
        <f>IF(G416="","",N(H416)-N(D416)-N(J416)-N(I416))</f>
      </c>
      <c r="L416" s="14">
        <f>IF(OR(G416="",N(H416)=0),"",K416/H416)</f>
      </c>
      <c r="M416" s="15">
        <f>IF(OR(G416="",C416=""),"",G416-C416)</f>
      </c>
      <c r="N416" s="15">
        <f>IF(A416="","",IF(G416="","IN STOCK","SOLD"))</f>
      </c>
      <c r="O416" s="15">
        <f>IF(G416="","",MONTH(G416))</f>
      </c>
      <c r="P416" s="15">
        <f>IF(G416="","",YEAR(G416))</f>
      </c>
    </row>
    <row r="417" spans="1:16" x14ac:dyDescent="0.25">
      <c r="A417" s="9"/>
      <c r="B417" s="9"/>
      <c r="C417" s="11"/>
      <c r="D417" s="12"/>
      <c r="E417" s="9"/>
      <c r="F417" s="12"/>
      <c r="G417" s="11"/>
      <c r="H417" s="12"/>
      <c r="I417" s="12"/>
      <c r="J417" s="13">
        <f>IF(OR(G417="",H417=""),"",ROUND(N(H417)*IFERROR(INDEX(Settings!$B$2:$B$11,MATCH(E417,Settings!$A$2:$A$11,0)),0),2))</f>
      </c>
      <c r="K417" s="13">
        <f>IF(G417="","",N(H417)-N(D417)-N(J417)-N(I417))</f>
      </c>
      <c r="L417" s="14">
        <f>IF(OR(G417="",N(H417)=0),"",K417/H417)</f>
      </c>
      <c r="M417" s="15">
        <f>IF(OR(G417="",C417=""),"",G417-C417)</f>
      </c>
      <c r="N417" s="15">
        <f>IF(A417="","",IF(G417="","IN STOCK","SOLD"))</f>
      </c>
      <c r="O417" s="15">
        <f>IF(G417="","",MONTH(G417))</f>
      </c>
      <c r="P417" s="15">
        <f>IF(G417="","",YEAR(G417))</f>
      </c>
    </row>
    <row r="418" spans="1:16" x14ac:dyDescent="0.25">
      <c r="A418" s="9"/>
      <c r="B418" s="9"/>
      <c r="C418" s="11"/>
      <c r="D418" s="12"/>
      <c r="E418" s="9"/>
      <c r="F418" s="12"/>
      <c r="G418" s="11"/>
      <c r="H418" s="12"/>
      <c r="I418" s="12"/>
      <c r="J418" s="13">
        <f>IF(OR(G418="",H418=""),"",ROUND(N(H418)*IFERROR(INDEX(Settings!$B$2:$B$11,MATCH(E418,Settings!$A$2:$A$11,0)),0),2))</f>
      </c>
      <c r="K418" s="13">
        <f>IF(G418="","",N(H418)-N(D418)-N(J418)-N(I418))</f>
      </c>
      <c r="L418" s="14">
        <f>IF(OR(G418="",N(H418)=0),"",K418/H418)</f>
      </c>
      <c r="M418" s="15">
        <f>IF(OR(G418="",C418=""),"",G418-C418)</f>
      </c>
      <c r="N418" s="15">
        <f>IF(A418="","",IF(G418="","IN STOCK","SOLD"))</f>
      </c>
      <c r="O418" s="15">
        <f>IF(G418="","",MONTH(G418))</f>
      </c>
      <c r="P418" s="15">
        <f>IF(G418="","",YEAR(G418))</f>
      </c>
    </row>
    <row r="419" spans="1:16" x14ac:dyDescent="0.25">
      <c r="A419" s="9"/>
      <c r="B419" s="9"/>
      <c r="C419" s="11"/>
      <c r="D419" s="12"/>
      <c r="E419" s="9"/>
      <c r="F419" s="12"/>
      <c r="G419" s="11"/>
      <c r="H419" s="12"/>
      <c r="I419" s="12"/>
      <c r="J419" s="13">
        <f>IF(OR(G419="",H419=""),"",ROUND(N(H419)*IFERROR(INDEX(Settings!$B$2:$B$11,MATCH(E419,Settings!$A$2:$A$11,0)),0),2))</f>
      </c>
      <c r="K419" s="13">
        <f>IF(G419="","",N(H419)-N(D419)-N(J419)-N(I419))</f>
      </c>
      <c r="L419" s="14">
        <f>IF(OR(G419="",N(H419)=0),"",K419/H419)</f>
      </c>
      <c r="M419" s="15">
        <f>IF(OR(G419="",C419=""),"",G419-C419)</f>
      </c>
      <c r="N419" s="15">
        <f>IF(A419="","",IF(G419="","IN STOCK","SOLD"))</f>
      </c>
      <c r="O419" s="15">
        <f>IF(G419="","",MONTH(G419))</f>
      </c>
      <c r="P419" s="15">
        <f>IF(G419="","",YEAR(G419))</f>
      </c>
    </row>
    <row r="420" spans="1:16" x14ac:dyDescent="0.25">
      <c r="A420" s="9"/>
      <c r="B420" s="9"/>
      <c r="C420" s="11"/>
      <c r="D420" s="12"/>
      <c r="E420" s="9"/>
      <c r="F420" s="12"/>
      <c r="G420" s="11"/>
      <c r="H420" s="12"/>
      <c r="I420" s="12"/>
      <c r="J420" s="13">
        <f>IF(OR(G420="",H420=""),"",ROUND(N(H420)*IFERROR(INDEX(Settings!$B$2:$B$11,MATCH(E420,Settings!$A$2:$A$11,0)),0),2))</f>
      </c>
      <c r="K420" s="13">
        <f>IF(G420="","",N(H420)-N(D420)-N(J420)-N(I420))</f>
      </c>
      <c r="L420" s="14">
        <f>IF(OR(G420="",N(H420)=0),"",K420/H420)</f>
      </c>
      <c r="M420" s="15">
        <f>IF(OR(G420="",C420=""),"",G420-C420)</f>
      </c>
      <c r="N420" s="15">
        <f>IF(A420="","",IF(G420="","IN STOCK","SOLD"))</f>
      </c>
      <c r="O420" s="15">
        <f>IF(G420="","",MONTH(G420))</f>
      </c>
      <c r="P420" s="15">
        <f>IF(G420="","",YEAR(G420))</f>
      </c>
    </row>
    <row r="421" spans="1:16" x14ac:dyDescent="0.25">
      <c r="A421" s="9"/>
      <c r="B421" s="9"/>
      <c r="C421" s="11"/>
      <c r="D421" s="12"/>
      <c r="E421" s="9"/>
      <c r="F421" s="12"/>
      <c r="G421" s="11"/>
      <c r="H421" s="12"/>
      <c r="I421" s="12"/>
      <c r="J421" s="13">
        <f>IF(OR(G421="",H421=""),"",ROUND(N(H421)*IFERROR(INDEX(Settings!$B$2:$B$11,MATCH(E421,Settings!$A$2:$A$11,0)),0),2))</f>
      </c>
      <c r="K421" s="13">
        <f>IF(G421="","",N(H421)-N(D421)-N(J421)-N(I421))</f>
      </c>
      <c r="L421" s="14">
        <f>IF(OR(G421="",N(H421)=0),"",K421/H421)</f>
      </c>
      <c r="M421" s="15">
        <f>IF(OR(G421="",C421=""),"",G421-C421)</f>
      </c>
      <c r="N421" s="15">
        <f>IF(A421="","",IF(G421="","IN STOCK","SOLD"))</f>
      </c>
      <c r="O421" s="15">
        <f>IF(G421="","",MONTH(G421))</f>
      </c>
      <c r="P421" s="15">
        <f>IF(G421="","",YEAR(G421))</f>
      </c>
    </row>
    <row r="422" spans="1:16" x14ac:dyDescent="0.25">
      <c r="A422" s="9"/>
      <c r="B422" s="9"/>
      <c r="C422" s="11"/>
      <c r="D422" s="12"/>
      <c r="E422" s="9"/>
      <c r="F422" s="12"/>
      <c r="G422" s="11"/>
      <c r="H422" s="12"/>
      <c r="I422" s="12"/>
      <c r="J422" s="13">
        <f>IF(OR(G422="",H422=""),"",ROUND(N(H422)*IFERROR(INDEX(Settings!$B$2:$B$11,MATCH(E422,Settings!$A$2:$A$11,0)),0),2))</f>
      </c>
      <c r="K422" s="13">
        <f>IF(G422="","",N(H422)-N(D422)-N(J422)-N(I422))</f>
      </c>
      <c r="L422" s="14">
        <f>IF(OR(G422="",N(H422)=0),"",K422/H422)</f>
      </c>
      <c r="M422" s="15">
        <f>IF(OR(G422="",C422=""),"",G422-C422)</f>
      </c>
      <c r="N422" s="15">
        <f>IF(A422="","",IF(G422="","IN STOCK","SOLD"))</f>
      </c>
      <c r="O422" s="15">
        <f>IF(G422="","",MONTH(G422))</f>
      </c>
      <c r="P422" s="15">
        <f>IF(G422="","",YEAR(G422))</f>
      </c>
    </row>
    <row r="423" spans="1:16" x14ac:dyDescent="0.25">
      <c r="A423" s="9"/>
      <c r="B423" s="9"/>
      <c r="C423" s="11"/>
      <c r="D423" s="12"/>
      <c r="E423" s="9"/>
      <c r="F423" s="12"/>
      <c r="G423" s="11"/>
      <c r="H423" s="12"/>
      <c r="I423" s="12"/>
      <c r="J423" s="13">
        <f>IF(OR(G423="",H423=""),"",ROUND(N(H423)*IFERROR(INDEX(Settings!$B$2:$B$11,MATCH(E423,Settings!$A$2:$A$11,0)),0),2))</f>
      </c>
      <c r="K423" s="13">
        <f>IF(G423="","",N(H423)-N(D423)-N(J423)-N(I423))</f>
      </c>
      <c r="L423" s="14">
        <f>IF(OR(G423="",N(H423)=0),"",K423/H423)</f>
      </c>
      <c r="M423" s="15">
        <f>IF(OR(G423="",C423=""),"",G423-C423)</f>
      </c>
      <c r="N423" s="15">
        <f>IF(A423="","",IF(G423="","IN STOCK","SOLD"))</f>
      </c>
      <c r="O423" s="15">
        <f>IF(G423="","",MONTH(G423))</f>
      </c>
      <c r="P423" s="15">
        <f>IF(G423="","",YEAR(G423))</f>
      </c>
    </row>
    <row r="424" spans="1:16" x14ac:dyDescent="0.25">
      <c r="A424" s="9"/>
      <c r="B424" s="9"/>
      <c r="C424" s="11"/>
      <c r="D424" s="12"/>
      <c r="E424" s="9"/>
      <c r="F424" s="12"/>
      <c r="G424" s="11"/>
      <c r="H424" s="12"/>
      <c r="I424" s="12"/>
      <c r="J424" s="13">
        <f>IF(OR(G424="",H424=""),"",ROUND(N(H424)*IFERROR(INDEX(Settings!$B$2:$B$11,MATCH(E424,Settings!$A$2:$A$11,0)),0),2))</f>
      </c>
      <c r="K424" s="13">
        <f>IF(G424="","",N(H424)-N(D424)-N(J424)-N(I424))</f>
      </c>
      <c r="L424" s="14">
        <f>IF(OR(G424="",N(H424)=0),"",K424/H424)</f>
      </c>
      <c r="M424" s="15">
        <f>IF(OR(G424="",C424=""),"",G424-C424)</f>
      </c>
      <c r="N424" s="15">
        <f>IF(A424="","",IF(G424="","IN STOCK","SOLD"))</f>
      </c>
      <c r="O424" s="15">
        <f>IF(G424="","",MONTH(G424))</f>
      </c>
      <c r="P424" s="15">
        <f>IF(G424="","",YEAR(G424))</f>
      </c>
    </row>
    <row r="425" spans="1:16" x14ac:dyDescent="0.25">
      <c r="A425" s="9"/>
      <c r="B425" s="9"/>
      <c r="C425" s="11"/>
      <c r="D425" s="12"/>
      <c r="E425" s="9"/>
      <c r="F425" s="12"/>
      <c r="G425" s="11"/>
      <c r="H425" s="12"/>
      <c r="I425" s="12"/>
      <c r="J425" s="13">
        <f>IF(OR(G425="",H425=""),"",ROUND(N(H425)*IFERROR(INDEX(Settings!$B$2:$B$11,MATCH(E425,Settings!$A$2:$A$11,0)),0),2))</f>
      </c>
      <c r="K425" s="13">
        <f>IF(G425="","",N(H425)-N(D425)-N(J425)-N(I425))</f>
      </c>
      <c r="L425" s="14">
        <f>IF(OR(G425="",N(H425)=0),"",K425/H425)</f>
      </c>
      <c r="M425" s="15">
        <f>IF(OR(G425="",C425=""),"",G425-C425)</f>
      </c>
      <c r="N425" s="15">
        <f>IF(A425="","",IF(G425="","IN STOCK","SOLD"))</f>
      </c>
      <c r="O425" s="15">
        <f>IF(G425="","",MONTH(G425))</f>
      </c>
      <c r="P425" s="15">
        <f>IF(G425="","",YEAR(G425))</f>
      </c>
    </row>
    <row r="426" spans="1:16" x14ac:dyDescent="0.25">
      <c r="A426" s="9"/>
      <c r="B426" s="9"/>
      <c r="C426" s="11"/>
      <c r="D426" s="12"/>
      <c r="E426" s="9"/>
      <c r="F426" s="12"/>
      <c r="G426" s="11"/>
      <c r="H426" s="12"/>
      <c r="I426" s="12"/>
      <c r="J426" s="13">
        <f>IF(OR(G426="",H426=""),"",ROUND(N(H426)*IFERROR(INDEX(Settings!$B$2:$B$11,MATCH(E426,Settings!$A$2:$A$11,0)),0),2))</f>
      </c>
      <c r="K426" s="13">
        <f>IF(G426="","",N(H426)-N(D426)-N(J426)-N(I426))</f>
      </c>
      <c r="L426" s="14">
        <f>IF(OR(G426="",N(H426)=0),"",K426/H426)</f>
      </c>
      <c r="M426" s="15">
        <f>IF(OR(G426="",C426=""),"",G426-C426)</f>
      </c>
      <c r="N426" s="15">
        <f>IF(A426="","",IF(G426="","IN STOCK","SOLD"))</f>
      </c>
      <c r="O426" s="15">
        <f>IF(G426="","",MONTH(G426))</f>
      </c>
      <c r="P426" s="15">
        <f>IF(G426="","",YEAR(G426))</f>
      </c>
    </row>
    <row r="427" spans="1:16" x14ac:dyDescent="0.25">
      <c r="A427" s="9"/>
      <c r="B427" s="9"/>
      <c r="C427" s="11"/>
      <c r="D427" s="12"/>
      <c r="E427" s="9"/>
      <c r="F427" s="12"/>
      <c r="G427" s="11"/>
      <c r="H427" s="12"/>
      <c r="I427" s="12"/>
      <c r="J427" s="13">
        <f>IF(OR(G427="",H427=""),"",ROUND(N(H427)*IFERROR(INDEX(Settings!$B$2:$B$11,MATCH(E427,Settings!$A$2:$A$11,0)),0),2))</f>
      </c>
      <c r="K427" s="13">
        <f>IF(G427="","",N(H427)-N(D427)-N(J427)-N(I427))</f>
      </c>
      <c r="L427" s="14">
        <f>IF(OR(G427="",N(H427)=0),"",K427/H427)</f>
      </c>
      <c r="M427" s="15">
        <f>IF(OR(G427="",C427=""),"",G427-C427)</f>
      </c>
      <c r="N427" s="15">
        <f>IF(A427="","",IF(G427="","IN STOCK","SOLD"))</f>
      </c>
      <c r="O427" s="15">
        <f>IF(G427="","",MONTH(G427))</f>
      </c>
      <c r="P427" s="15">
        <f>IF(G427="","",YEAR(G427))</f>
      </c>
    </row>
    <row r="428" spans="1:16" x14ac:dyDescent="0.25">
      <c r="A428" s="9"/>
      <c r="B428" s="9"/>
      <c r="C428" s="11"/>
      <c r="D428" s="12"/>
      <c r="E428" s="9"/>
      <c r="F428" s="12"/>
      <c r="G428" s="11"/>
      <c r="H428" s="12"/>
      <c r="I428" s="12"/>
      <c r="J428" s="13">
        <f>IF(OR(G428="",H428=""),"",ROUND(N(H428)*IFERROR(INDEX(Settings!$B$2:$B$11,MATCH(E428,Settings!$A$2:$A$11,0)),0),2))</f>
      </c>
      <c r="K428" s="13">
        <f>IF(G428="","",N(H428)-N(D428)-N(J428)-N(I428))</f>
      </c>
      <c r="L428" s="14">
        <f>IF(OR(G428="",N(H428)=0),"",K428/H428)</f>
      </c>
      <c r="M428" s="15">
        <f>IF(OR(G428="",C428=""),"",G428-C428)</f>
      </c>
      <c r="N428" s="15">
        <f>IF(A428="","",IF(G428="","IN STOCK","SOLD"))</f>
      </c>
      <c r="O428" s="15">
        <f>IF(G428="","",MONTH(G428))</f>
      </c>
      <c r="P428" s="15">
        <f>IF(G428="","",YEAR(G428))</f>
      </c>
    </row>
    <row r="429" spans="1:16" x14ac:dyDescent="0.25">
      <c r="A429" s="9"/>
      <c r="B429" s="9"/>
      <c r="C429" s="11"/>
      <c r="D429" s="12"/>
      <c r="E429" s="9"/>
      <c r="F429" s="12"/>
      <c r="G429" s="11"/>
      <c r="H429" s="12"/>
      <c r="I429" s="12"/>
      <c r="J429" s="13">
        <f>IF(OR(G429="",H429=""),"",ROUND(N(H429)*IFERROR(INDEX(Settings!$B$2:$B$11,MATCH(E429,Settings!$A$2:$A$11,0)),0),2))</f>
      </c>
      <c r="K429" s="13">
        <f>IF(G429="","",N(H429)-N(D429)-N(J429)-N(I429))</f>
      </c>
      <c r="L429" s="14">
        <f>IF(OR(G429="",N(H429)=0),"",K429/H429)</f>
      </c>
      <c r="M429" s="15">
        <f>IF(OR(G429="",C429=""),"",G429-C429)</f>
      </c>
      <c r="N429" s="15">
        <f>IF(A429="","",IF(G429="","IN STOCK","SOLD"))</f>
      </c>
      <c r="O429" s="15">
        <f>IF(G429="","",MONTH(G429))</f>
      </c>
      <c r="P429" s="15">
        <f>IF(G429="","",YEAR(G429))</f>
      </c>
    </row>
    <row r="430" spans="1:16" x14ac:dyDescent="0.25">
      <c r="A430" s="9"/>
      <c r="B430" s="9"/>
      <c r="C430" s="11"/>
      <c r="D430" s="12"/>
      <c r="E430" s="9"/>
      <c r="F430" s="12"/>
      <c r="G430" s="11"/>
      <c r="H430" s="12"/>
      <c r="I430" s="12"/>
      <c r="J430" s="13">
        <f>IF(OR(G430="",H430=""),"",ROUND(N(H430)*IFERROR(INDEX(Settings!$B$2:$B$11,MATCH(E430,Settings!$A$2:$A$11,0)),0),2))</f>
      </c>
      <c r="K430" s="13">
        <f>IF(G430="","",N(H430)-N(D430)-N(J430)-N(I430))</f>
      </c>
      <c r="L430" s="14">
        <f>IF(OR(G430="",N(H430)=0),"",K430/H430)</f>
      </c>
      <c r="M430" s="15">
        <f>IF(OR(G430="",C430=""),"",G430-C430)</f>
      </c>
      <c r="N430" s="15">
        <f>IF(A430="","",IF(G430="","IN STOCK","SOLD"))</f>
      </c>
      <c r="O430" s="15">
        <f>IF(G430="","",MONTH(G430))</f>
      </c>
      <c r="P430" s="15">
        <f>IF(G430="","",YEAR(G430))</f>
      </c>
    </row>
    <row r="431" spans="1:16" x14ac:dyDescent="0.25">
      <c r="A431" s="9"/>
      <c r="B431" s="9"/>
      <c r="C431" s="11"/>
      <c r="D431" s="12"/>
      <c r="E431" s="9"/>
      <c r="F431" s="12"/>
      <c r="G431" s="11"/>
      <c r="H431" s="12"/>
      <c r="I431" s="12"/>
      <c r="J431" s="13">
        <f>IF(OR(G431="",H431=""),"",ROUND(N(H431)*IFERROR(INDEX(Settings!$B$2:$B$11,MATCH(E431,Settings!$A$2:$A$11,0)),0),2))</f>
      </c>
      <c r="K431" s="13">
        <f>IF(G431="","",N(H431)-N(D431)-N(J431)-N(I431))</f>
      </c>
      <c r="L431" s="14">
        <f>IF(OR(G431="",N(H431)=0),"",K431/H431)</f>
      </c>
      <c r="M431" s="15">
        <f>IF(OR(G431="",C431=""),"",G431-C431)</f>
      </c>
      <c r="N431" s="15">
        <f>IF(A431="","",IF(G431="","IN STOCK","SOLD"))</f>
      </c>
      <c r="O431" s="15">
        <f>IF(G431="","",MONTH(G431))</f>
      </c>
      <c r="P431" s="15">
        <f>IF(G431="","",YEAR(G431))</f>
      </c>
    </row>
    <row r="432" spans="1:16" x14ac:dyDescent="0.25">
      <c r="A432" s="9"/>
      <c r="B432" s="9"/>
      <c r="C432" s="11"/>
      <c r="D432" s="12"/>
      <c r="E432" s="9"/>
      <c r="F432" s="12"/>
      <c r="G432" s="11"/>
      <c r="H432" s="12"/>
      <c r="I432" s="12"/>
      <c r="J432" s="13">
        <f>IF(OR(G432="",H432=""),"",ROUND(N(H432)*IFERROR(INDEX(Settings!$B$2:$B$11,MATCH(E432,Settings!$A$2:$A$11,0)),0),2))</f>
      </c>
      <c r="K432" s="13">
        <f>IF(G432="","",N(H432)-N(D432)-N(J432)-N(I432))</f>
      </c>
      <c r="L432" s="14">
        <f>IF(OR(G432="",N(H432)=0),"",K432/H432)</f>
      </c>
      <c r="M432" s="15">
        <f>IF(OR(G432="",C432=""),"",G432-C432)</f>
      </c>
      <c r="N432" s="15">
        <f>IF(A432="","",IF(G432="","IN STOCK","SOLD"))</f>
      </c>
      <c r="O432" s="15">
        <f>IF(G432="","",MONTH(G432))</f>
      </c>
      <c r="P432" s="15">
        <f>IF(G432="","",YEAR(G432))</f>
      </c>
    </row>
    <row r="433" spans="1:16" x14ac:dyDescent="0.25">
      <c r="A433" s="9"/>
      <c r="B433" s="9"/>
      <c r="C433" s="11"/>
      <c r="D433" s="12"/>
      <c r="E433" s="9"/>
      <c r="F433" s="12"/>
      <c r="G433" s="11"/>
      <c r="H433" s="12"/>
      <c r="I433" s="12"/>
      <c r="J433" s="13">
        <f>IF(OR(G433="",H433=""),"",ROUND(N(H433)*IFERROR(INDEX(Settings!$B$2:$B$11,MATCH(E433,Settings!$A$2:$A$11,0)),0),2))</f>
      </c>
      <c r="K433" s="13">
        <f>IF(G433="","",N(H433)-N(D433)-N(J433)-N(I433))</f>
      </c>
      <c r="L433" s="14">
        <f>IF(OR(G433="",N(H433)=0),"",K433/H433)</f>
      </c>
      <c r="M433" s="15">
        <f>IF(OR(G433="",C433=""),"",G433-C433)</f>
      </c>
      <c r="N433" s="15">
        <f>IF(A433="","",IF(G433="","IN STOCK","SOLD"))</f>
      </c>
      <c r="O433" s="15">
        <f>IF(G433="","",MONTH(G433))</f>
      </c>
      <c r="P433" s="15">
        <f>IF(G433="","",YEAR(G433))</f>
      </c>
    </row>
    <row r="434" spans="1:16" x14ac:dyDescent="0.25">
      <c r="A434" s="9"/>
      <c r="B434" s="9"/>
      <c r="C434" s="11"/>
      <c r="D434" s="12"/>
      <c r="E434" s="9"/>
      <c r="F434" s="12"/>
      <c r="G434" s="11"/>
      <c r="H434" s="12"/>
      <c r="I434" s="12"/>
      <c r="J434" s="13">
        <f>IF(OR(G434="",H434=""),"",ROUND(N(H434)*IFERROR(INDEX(Settings!$B$2:$B$11,MATCH(E434,Settings!$A$2:$A$11,0)),0),2))</f>
      </c>
      <c r="K434" s="13">
        <f>IF(G434="","",N(H434)-N(D434)-N(J434)-N(I434))</f>
      </c>
      <c r="L434" s="14">
        <f>IF(OR(G434="",N(H434)=0),"",K434/H434)</f>
      </c>
      <c r="M434" s="15">
        <f>IF(OR(G434="",C434=""),"",G434-C434)</f>
      </c>
      <c r="N434" s="15">
        <f>IF(A434="","",IF(G434="","IN STOCK","SOLD"))</f>
      </c>
      <c r="O434" s="15">
        <f>IF(G434="","",MONTH(G434))</f>
      </c>
      <c r="P434" s="15">
        <f>IF(G434="","",YEAR(G434))</f>
      </c>
    </row>
    <row r="435" spans="1:16" x14ac:dyDescent="0.25">
      <c r="A435" s="9"/>
      <c r="B435" s="9"/>
      <c r="C435" s="11"/>
      <c r="D435" s="12"/>
      <c r="E435" s="9"/>
      <c r="F435" s="12"/>
      <c r="G435" s="11"/>
      <c r="H435" s="12"/>
      <c r="I435" s="12"/>
      <c r="J435" s="13">
        <f>IF(OR(G435="",H435=""),"",ROUND(N(H435)*IFERROR(INDEX(Settings!$B$2:$B$11,MATCH(E435,Settings!$A$2:$A$11,0)),0),2))</f>
      </c>
      <c r="K435" s="13">
        <f>IF(G435="","",N(H435)-N(D435)-N(J435)-N(I435))</f>
      </c>
      <c r="L435" s="14">
        <f>IF(OR(G435="",N(H435)=0),"",K435/H435)</f>
      </c>
      <c r="M435" s="15">
        <f>IF(OR(G435="",C435=""),"",G435-C435)</f>
      </c>
      <c r="N435" s="15">
        <f>IF(A435="","",IF(G435="","IN STOCK","SOLD"))</f>
      </c>
      <c r="O435" s="15">
        <f>IF(G435="","",MONTH(G435))</f>
      </c>
      <c r="P435" s="15">
        <f>IF(G435="","",YEAR(G435))</f>
      </c>
    </row>
    <row r="436" spans="1:16" x14ac:dyDescent="0.25">
      <c r="A436" s="9"/>
      <c r="B436" s="9"/>
      <c r="C436" s="11"/>
      <c r="D436" s="12"/>
      <c r="E436" s="9"/>
      <c r="F436" s="12"/>
      <c r="G436" s="11"/>
      <c r="H436" s="12"/>
      <c r="I436" s="12"/>
      <c r="J436" s="13">
        <f>IF(OR(G436="",H436=""),"",ROUND(N(H436)*IFERROR(INDEX(Settings!$B$2:$B$11,MATCH(E436,Settings!$A$2:$A$11,0)),0),2))</f>
      </c>
      <c r="K436" s="13">
        <f>IF(G436="","",N(H436)-N(D436)-N(J436)-N(I436))</f>
      </c>
      <c r="L436" s="14">
        <f>IF(OR(G436="",N(H436)=0),"",K436/H436)</f>
      </c>
      <c r="M436" s="15">
        <f>IF(OR(G436="",C436=""),"",G436-C436)</f>
      </c>
      <c r="N436" s="15">
        <f>IF(A436="","",IF(G436="","IN STOCK","SOLD"))</f>
      </c>
      <c r="O436" s="15">
        <f>IF(G436="","",MONTH(G436))</f>
      </c>
      <c r="P436" s="15">
        <f>IF(G436="","",YEAR(G436))</f>
      </c>
    </row>
    <row r="437" spans="1:16" x14ac:dyDescent="0.25">
      <c r="A437" s="9"/>
      <c r="B437" s="9"/>
      <c r="C437" s="11"/>
      <c r="D437" s="12"/>
      <c r="E437" s="9"/>
      <c r="F437" s="12"/>
      <c r="G437" s="11"/>
      <c r="H437" s="12"/>
      <c r="I437" s="12"/>
      <c r="J437" s="13">
        <f>IF(OR(G437="",H437=""),"",ROUND(N(H437)*IFERROR(INDEX(Settings!$B$2:$B$11,MATCH(E437,Settings!$A$2:$A$11,0)),0),2))</f>
      </c>
      <c r="K437" s="13">
        <f>IF(G437="","",N(H437)-N(D437)-N(J437)-N(I437))</f>
      </c>
      <c r="L437" s="14">
        <f>IF(OR(G437="",N(H437)=0),"",K437/H437)</f>
      </c>
      <c r="M437" s="15">
        <f>IF(OR(G437="",C437=""),"",G437-C437)</f>
      </c>
      <c r="N437" s="15">
        <f>IF(A437="","",IF(G437="","IN STOCK","SOLD"))</f>
      </c>
      <c r="O437" s="15">
        <f>IF(G437="","",MONTH(G437))</f>
      </c>
      <c r="P437" s="15">
        <f>IF(G437="","",YEAR(G437))</f>
      </c>
    </row>
    <row r="438" spans="1:16" x14ac:dyDescent="0.25">
      <c r="A438" s="9"/>
      <c r="B438" s="9"/>
      <c r="C438" s="11"/>
      <c r="D438" s="12"/>
      <c r="E438" s="9"/>
      <c r="F438" s="12"/>
      <c r="G438" s="11"/>
      <c r="H438" s="12"/>
      <c r="I438" s="12"/>
      <c r="J438" s="13">
        <f>IF(OR(G438="",H438=""),"",ROUND(N(H438)*IFERROR(INDEX(Settings!$B$2:$B$11,MATCH(E438,Settings!$A$2:$A$11,0)),0),2))</f>
      </c>
      <c r="K438" s="13">
        <f>IF(G438="","",N(H438)-N(D438)-N(J438)-N(I438))</f>
      </c>
      <c r="L438" s="14">
        <f>IF(OR(G438="",N(H438)=0),"",K438/H438)</f>
      </c>
      <c r="M438" s="15">
        <f>IF(OR(G438="",C438=""),"",G438-C438)</f>
      </c>
      <c r="N438" s="15">
        <f>IF(A438="","",IF(G438="","IN STOCK","SOLD"))</f>
      </c>
      <c r="O438" s="15">
        <f>IF(G438="","",MONTH(G438))</f>
      </c>
      <c r="P438" s="15">
        <f>IF(G438="","",YEAR(G438))</f>
      </c>
    </row>
    <row r="439" spans="1:16" x14ac:dyDescent="0.25">
      <c r="A439" s="9"/>
      <c r="B439" s="9"/>
      <c r="C439" s="11"/>
      <c r="D439" s="12"/>
      <c r="E439" s="9"/>
      <c r="F439" s="12"/>
      <c r="G439" s="11"/>
      <c r="H439" s="12"/>
      <c r="I439" s="12"/>
      <c r="J439" s="13">
        <f>IF(OR(G439="",H439=""),"",ROUND(N(H439)*IFERROR(INDEX(Settings!$B$2:$B$11,MATCH(E439,Settings!$A$2:$A$11,0)),0),2))</f>
      </c>
      <c r="K439" s="13">
        <f>IF(G439="","",N(H439)-N(D439)-N(J439)-N(I439))</f>
      </c>
      <c r="L439" s="14">
        <f>IF(OR(G439="",N(H439)=0),"",K439/H439)</f>
      </c>
      <c r="M439" s="15">
        <f>IF(OR(G439="",C439=""),"",G439-C439)</f>
      </c>
      <c r="N439" s="15">
        <f>IF(A439="","",IF(G439="","IN STOCK","SOLD"))</f>
      </c>
      <c r="O439" s="15">
        <f>IF(G439="","",MONTH(G439))</f>
      </c>
      <c r="P439" s="15">
        <f>IF(G439="","",YEAR(G439))</f>
      </c>
    </row>
    <row r="440" spans="1:16" x14ac:dyDescent="0.25">
      <c r="A440" s="9"/>
      <c r="B440" s="9"/>
      <c r="C440" s="11"/>
      <c r="D440" s="12"/>
      <c r="E440" s="9"/>
      <c r="F440" s="12"/>
      <c r="G440" s="11"/>
      <c r="H440" s="12"/>
      <c r="I440" s="12"/>
      <c r="J440" s="13">
        <f>IF(OR(G440="",H440=""),"",ROUND(N(H440)*IFERROR(INDEX(Settings!$B$2:$B$11,MATCH(E440,Settings!$A$2:$A$11,0)),0),2))</f>
      </c>
      <c r="K440" s="13">
        <f>IF(G440="","",N(H440)-N(D440)-N(J440)-N(I440))</f>
      </c>
      <c r="L440" s="14">
        <f>IF(OR(G440="",N(H440)=0),"",K440/H440)</f>
      </c>
      <c r="M440" s="15">
        <f>IF(OR(G440="",C440=""),"",G440-C440)</f>
      </c>
      <c r="N440" s="15">
        <f>IF(A440="","",IF(G440="","IN STOCK","SOLD"))</f>
      </c>
      <c r="O440" s="15">
        <f>IF(G440="","",MONTH(G440))</f>
      </c>
      <c r="P440" s="15">
        <f>IF(G440="","",YEAR(G440))</f>
      </c>
    </row>
    <row r="441" spans="1:16" x14ac:dyDescent="0.25">
      <c r="A441" s="9"/>
      <c r="B441" s="9"/>
      <c r="C441" s="11"/>
      <c r="D441" s="12"/>
      <c r="E441" s="9"/>
      <c r="F441" s="12"/>
      <c r="G441" s="11"/>
      <c r="H441" s="12"/>
      <c r="I441" s="12"/>
      <c r="J441" s="13">
        <f>IF(OR(G441="",H441=""),"",ROUND(N(H441)*IFERROR(INDEX(Settings!$B$2:$B$11,MATCH(E441,Settings!$A$2:$A$11,0)),0),2))</f>
      </c>
      <c r="K441" s="13">
        <f>IF(G441="","",N(H441)-N(D441)-N(J441)-N(I441))</f>
      </c>
      <c r="L441" s="14">
        <f>IF(OR(G441="",N(H441)=0),"",K441/H441)</f>
      </c>
      <c r="M441" s="15">
        <f>IF(OR(G441="",C441=""),"",G441-C441)</f>
      </c>
      <c r="N441" s="15">
        <f>IF(A441="","",IF(G441="","IN STOCK","SOLD"))</f>
      </c>
      <c r="O441" s="15">
        <f>IF(G441="","",MONTH(G441))</f>
      </c>
      <c r="P441" s="15">
        <f>IF(G441="","",YEAR(G441))</f>
      </c>
    </row>
    <row r="442" spans="1:16" x14ac:dyDescent="0.25">
      <c r="A442" s="9"/>
      <c r="B442" s="9"/>
      <c r="C442" s="11"/>
      <c r="D442" s="12"/>
      <c r="E442" s="9"/>
      <c r="F442" s="12"/>
      <c r="G442" s="11"/>
      <c r="H442" s="12"/>
      <c r="I442" s="12"/>
      <c r="J442" s="13">
        <f>IF(OR(G442="",H442=""),"",ROUND(N(H442)*IFERROR(INDEX(Settings!$B$2:$B$11,MATCH(E442,Settings!$A$2:$A$11,0)),0),2))</f>
      </c>
      <c r="K442" s="13">
        <f>IF(G442="","",N(H442)-N(D442)-N(J442)-N(I442))</f>
      </c>
      <c r="L442" s="14">
        <f>IF(OR(G442="",N(H442)=0),"",K442/H442)</f>
      </c>
      <c r="M442" s="15">
        <f>IF(OR(G442="",C442=""),"",G442-C442)</f>
      </c>
      <c r="N442" s="15">
        <f>IF(A442="","",IF(G442="","IN STOCK","SOLD"))</f>
      </c>
      <c r="O442" s="15">
        <f>IF(G442="","",MONTH(G442))</f>
      </c>
      <c r="P442" s="15">
        <f>IF(G442="","",YEAR(G442))</f>
      </c>
    </row>
    <row r="443" spans="1:16" x14ac:dyDescent="0.25">
      <c r="A443" s="9"/>
      <c r="B443" s="9"/>
      <c r="C443" s="11"/>
      <c r="D443" s="12"/>
      <c r="E443" s="9"/>
      <c r="F443" s="12"/>
      <c r="G443" s="11"/>
      <c r="H443" s="12"/>
      <c r="I443" s="12"/>
      <c r="J443" s="13">
        <f>IF(OR(G443="",H443=""),"",ROUND(N(H443)*IFERROR(INDEX(Settings!$B$2:$B$11,MATCH(E443,Settings!$A$2:$A$11,0)),0),2))</f>
      </c>
      <c r="K443" s="13">
        <f>IF(G443="","",N(H443)-N(D443)-N(J443)-N(I443))</f>
      </c>
      <c r="L443" s="14">
        <f>IF(OR(G443="",N(H443)=0),"",K443/H443)</f>
      </c>
      <c r="M443" s="15">
        <f>IF(OR(G443="",C443=""),"",G443-C443)</f>
      </c>
      <c r="N443" s="15">
        <f>IF(A443="","",IF(G443="","IN STOCK","SOLD"))</f>
      </c>
      <c r="O443" s="15">
        <f>IF(G443="","",MONTH(G443))</f>
      </c>
      <c r="P443" s="15">
        <f>IF(G443="","",YEAR(G443))</f>
      </c>
    </row>
    <row r="444" spans="1:16" x14ac:dyDescent="0.25">
      <c r="A444" s="9"/>
      <c r="B444" s="9"/>
      <c r="C444" s="11"/>
      <c r="D444" s="12"/>
      <c r="E444" s="9"/>
      <c r="F444" s="12"/>
      <c r="G444" s="11"/>
      <c r="H444" s="12"/>
      <c r="I444" s="12"/>
      <c r="J444" s="13">
        <f>IF(OR(G444="",H444=""),"",ROUND(N(H444)*IFERROR(INDEX(Settings!$B$2:$B$11,MATCH(E444,Settings!$A$2:$A$11,0)),0),2))</f>
      </c>
      <c r="K444" s="13">
        <f>IF(G444="","",N(H444)-N(D444)-N(J444)-N(I444))</f>
      </c>
      <c r="L444" s="14">
        <f>IF(OR(G444="",N(H444)=0),"",K444/H444)</f>
      </c>
      <c r="M444" s="15">
        <f>IF(OR(G444="",C444=""),"",G444-C444)</f>
      </c>
      <c r="N444" s="15">
        <f>IF(A444="","",IF(G444="","IN STOCK","SOLD"))</f>
      </c>
      <c r="O444" s="15">
        <f>IF(G444="","",MONTH(G444))</f>
      </c>
      <c r="P444" s="15">
        <f>IF(G444="","",YEAR(G444))</f>
      </c>
    </row>
    <row r="445" spans="1:16" x14ac:dyDescent="0.25">
      <c r="A445" s="9"/>
      <c r="B445" s="9"/>
      <c r="C445" s="11"/>
      <c r="D445" s="12"/>
      <c r="E445" s="9"/>
      <c r="F445" s="12"/>
      <c r="G445" s="11"/>
      <c r="H445" s="12"/>
      <c r="I445" s="12"/>
      <c r="J445" s="13">
        <f>IF(OR(G445="",H445=""),"",ROUND(N(H445)*IFERROR(INDEX(Settings!$B$2:$B$11,MATCH(E445,Settings!$A$2:$A$11,0)),0),2))</f>
      </c>
      <c r="K445" s="13">
        <f>IF(G445="","",N(H445)-N(D445)-N(J445)-N(I445))</f>
      </c>
      <c r="L445" s="14">
        <f>IF(OR(G445="",N(H445)=0),"",K445/H445)</f>
      </c>
      <c r="M445" s="15">
        <f>IF(OR(G445="",C445=""),"",G445-C445)</f>
      </c>
      <c r="N445" s="15">
        <f>IF(A445="","",IF(G445="","IN STOCK","SOLD"))</f>
      </c>
      <c r="O445" s="15">
        <f>IF(G445="","",MONTH(G445))</f>
      </c>
      <c r="P445" s="15">
        <f>IF(G445="","",YEAR(G445))</f>
      </c>
    </row>
    <row r="446" spans="1:16" x14ac:dyDescent="0.25">
      <c r="A446" s="9"/>
      <c r="B446" s="9"/>
      <c r="C446" s="11"/>
      <c r="D446" s="12"/>
      <c r="E446" s="9"/>
      <c r="F446" s="12"/>
      <c r="G446" s="11"/>
      <c r="H446" s="12"/>
      <c r="I446" s="12"/>
      <c r="J446" s="13">
        <f>IF(OR(G446="",H446=""),"",ROUND(N(H446)*IFERROR(INDEX(Settings!$B$2:$B$11,MATCH(E446,Settings!$A$2:$A$11,0)),0),2))</f>
      </c>
      <c r="K446" s="13">
        <f>IF(G446="","",N(H446)-N(D446)-N(J446)-N(I446))</f>
      </c>
      <c r="L446" s="14">
        <f>IF(OR(G446="",N(H446)=0),"",K446/H446)</f>
      </c>
      <c r="M446" s="15">
        <f>IF(OR(G446="",C446=""),"",G446-C446)</f>
      </c>
      <c r="N446" s="15">
        <f>IF(A446="","",IF(G446="","IN STOCK","SOLD"))</f>
      </c>
      <c r="O446" s="15">
        <f>IF(G446="","",MONTH(G446))</f>
      </c>
      <c r="P446" s="15">
        <f>IF(G446="","",YEAR(G446))</f>
      </c>
    </row>
    <row r="447" spans="1:16" x14ac:dyDescent="0.25">
      <c r="A447" s="9"/>
      <c r="B447" s="9"/>
      <c r="C447" s="11"/>
      <c r="D447" s="12"/>
      <c r="E447" s="9"/>
      <c r="F447" s="12"/>
      <c r="G447" s="11"/>
      <c r="H447" s="12"/>
      <c r="I447" s="12"/>
      <c r="J447" s="13">
        <f>IF(OR(G447="",H447=""),"",ROUND(N(H447)*IFERROR(INDEX(Settings!$B$2:$B$11,MATCH(E447,Settings!$A$2:$A$11,0)),0),2))</f>
      </c>
      <c r="K447" s="13">
        <f>IF(G447="","",N(H447)-N(D447)-N(J447)-N(I447))</f>
      </c>
      <c r="L447" s="14">
        <f>IF(OR(G447="",N(H447)=0),"",K447/H447)</f>
      </c>
      <c r="M447" s="15">
        <f>IF(OR(G447="",C447=""),"",G447-C447)</f>
      </c>
      <c r="N447" s="15">
        <f>IF(A447="","",IF(G447="","IN STOCK","SOLD"))</f>
      </c>
      <c r="O447" s="15">
        <f>IF(G447="","",MONTH(G447))</f>
      </c>
      <c r="P447" s="15">
        <f>IF(G447="","",YEAR(G447))</f>
      </c>
    </row>
    <row r="448" spans="1:16" x14ac:dyDescent="0.25">
      <c r="A448" s="9"/>
      <c r="B448" s="9"/>
      <c r="C448" s="11"/>
      <c r="D448" s="12"/>
      <c r="E448" s="9"/>
      <c r="F448" s="12"/>
      <c r="G448" s="11"/>
      <c r="H448" s="12"/>
      <c r="I448" s="12"/>
      <c r="J448" s="13">
        <f>IF(OR(G448="",H448=""),"",ROUND(N(H448)*IFERROR(INDEX(Settings!$B$2:$B$11,MATCH(E448,Settings!$A$2:$A$11,0)),0),2))</f>
      </c>
      <c r="K448" s="13">
        <f>IF(G448="","",N(H448)-N(D448)-N(J448)-N(I448))</f>
      </c>
      <c r="L448" s="14">
        <f>IF(OR(G448="",N(H448)=0),"",K448/H448)</f>
      </c>
      <c r="M448" s="15">
        <f>IF(OR(G448="",C448=""),"",G448-C448)</f>
      </c>
      <c r="N448" s="15">
        <f>IF(A448="","",IF(G448="","IN STOCK","SOLD"))</f>
      </c>
      <c r="O448" s="15">
        <f>IF(G448="","",MONTH(G448))</f>
      </c>
      <c r="P448" s="15">
        <f>IF(G448="","",YEAR(G448))</f>
      </c>
    </row>
    <row r="449" spans="1:16" x14ac:dyDescent="0.25">
      <c r="A449" s="9"/>
      <c r="B449" s="9"/>
      <c r="C449" s="11"/>
      <c r="D449" s="12"/>
      <c r="E449" s="9"/>
      <c r="F449" s="12"/>
      <c r="G449" s="11"/>
      <c r="H449" s="12"/>
      <c r="I449" s="12"/>
      <c r="J449" s="13">
        <f>IF(OR(G449="",H449=""),"",ROUND(N(H449)*IFERROR(INDEX(Settings!$B$2:$B$11,MATCH(E449,Settings!$A$2:$A$11,0)),0),2))</f>
      </c>
      <c r="K449" s="13">
        <f>IF(G449="","",N(H449)-N(D449)-N(J449)-N(I449))</f>
      </c>
      <c r="L449" s="14">
        <f>IF(OR(G449="",N(H449)=0),"",K449/H449)</f>
      </c>
      <c r="M449" s="15">
        <f>IF(OR(G449="",C449=""),"",G449-C449)</f>
      </c>
      <c r="N449" s="15">
        <f>IF(A449="","",IF(G449="","IN STOCK","SOLD"))</f>
      </c>
      <c r="O449" s="15">
        <f>IF(G449="","",MONTH(G449))</f>
      </c>
      <c r="P449" s="15">
        <f>IF(G449="","",YEAR(G449))</f>
      </c>
    </row>
    <row r="450" spans="1:16" x14ac:dyDescent="0.25">
      <c r="A450" s="9"/>
      <c r="B450" s="9"/>
      <c r="C450" s="11"/>
      <c r="D450" s="12"/>
      <c r="E450" s="9"/>
      <c r="F450" s="12"/>
      <c r="G450" s="11"/>
      <c r="H450" s="12"/>
      <c r="I450" s="12"/>
      <c r="J450" s="13">
        <f>IF(OR(G450="",H450=""),"",ROUND(N(H450)*IFERROR(INDEX(Settings!$B$2:$B$11,MATCH(E450,Settings!$A$2:$A$11,0)),0),2))</f>
      </c>
      <c r="K450" s="13">
        <f>IF(G450="","",N(H450)-N(D450)-N(J450)-N(I450))</f>
      </c>
      <c r="L450" s="14">
        <f>IF(OR(G450="",N(H450)=0),"",K450/H450)</f>
      </c>
      <c r="M450" s="15">
        <f>IF(OR(G450="",C450=""),"",G450-C450)</f>
      </c>
      <c r="N450" s="15">
        <f>IF(A450="","",IF(G450="","IN STOCK","SOLD"))</f>
      </c>
      <c r="O450" s="15">
        <f>IF(G450="","",MONTH(G450))</f>
      </c>
      <c r="P450" s="15">
        <f>IF(G450="","",YEAR(G450))</f>
      </c>
    </row>
    <row r="451" spans="1:16" x14ac:dyDescent="0.25">
      <c r="A451" s="9"/>
      <c r="B451" s="9"/>
      <c r="C451" s="11"/>
      <c r="D451" s="12"/>
      <c r="E451" s="9"/>
      <c r="F451" s="12"/>
      <c r="G451" s="11"/>
      <c r="H451" s="12"/>
      <c r="I451" s="12"/>
      <c r="J451" s="13">
        <f>IF(OR(G451="",H451=""),"",ROUND(N(H451)*IFERROR(INDEX(Settings!$B$2:$B$11,MATCH(E451,Settings!$A$2:$A$11,0)),0),2))</f>
      </c>
      <c r="K451" s="13">
        <f>IF(G451="","",N(H451)-N(D451)-N(J451)-N(I451))</f>
      </c>
      <c r="L451" s="14">
        <f>IF(OR(G451="",N(H451)=0),"",K451/H451)</f>
      </c>
      <c r="M451" s="15">
        <f>IF(OR(G451="",C451=""),"",G451-C451)</f>
      </c>
      <c r="N451" s="15">
        <f>IF(A451="","",IF(G451="","IN STOCK","SOLD"))</f>
      </c>
      <c r="O451" s="15">
        <f>IF(G451="","",MONTH(G451))</f>
      </c>
      <c r="P451" s="15">
        <f>IF(G451="","",YEAR(G451))</f>
      </c>
    </row>
    <row r="452" spans="1:16" x14ac:dyDescent="0.25">
      <c r="A452" s="9"/>
      <c r="B452" s="9"/>
      <c r="C452" s="11"/>
      <c r="D452" s="12"/>
      <c r="E452" s="9"/>
      <c r="F452" s="12"/>
      <c r="G452" s="11"/>
      <c r="H452" s="12"/>
      <c r="I452" s="12"/>
      <c r="J452" s="13">
        <f>IF(OR(G452="",H452=""),"",ROUND(N(H452)*IFERROR(INDEX(Settings!$B$2:$B$11,MATCH(E452,Settings!$A$2:$A$11,0)),0),2))</f>
      </c>
      <c r="K452" s="13">
        <f>IF(G452="","",N(H452)-N(D452)-N(J452)-N(I452))</f>
      </c>
      <c r="L452" s="14">
        <f>IF(OR(G452="",N(H452)=0),"",K452/H452)</f>
      </c>
      <c r="M452" s="15">
        <f>IF(OR(G452="",C452=""),"",G452-C452)</f>
      </c>
      <c r="N452" s="15">
        <f>IF(A452="","",IF(G452="","IN STOCK","SOLD"))</f>
      </c>
      <c r="O452" s="15">
        <f>IF(G452="","",MONTH(G452))</f>
      </c>
      <c r="P452" s="15">
        <f>IF(G452="","",YEAR(G452))</f>
      </c>
    </row>
    <row r="453" spans="1:16" x14ac:dyDescent="0.25">
      <c r="A453" s="9"/>
      <c r="B453" s="9"/>
      <c r="C453" s="11"/>
      <c r="D453" s="12"/>
      <c r="E453" s="9"/>
      <c r="F453" s="12"/>
      <c r="G453" s="11"/>
      <c r="H453" s="12"/>
      <c r="I453" s="12"/>
      <c r="J453" s="13">
        <f>IF(OR(G453="",H453=""),"",ROUND(N(H453)*IFERROR(INDEX(Settings!$B$2:$B$11,MATCH(E453,Settings!$A$2:$A$11,0)),0),2))</f>
      </c>
      <c r="K453" s="13">
        <f>IF(G453="","",N(H453)-N(D453)-N(J453)-N(I453))</f>
      </c>
      <c r="L453" s="14">
        <f>IF(OR(G453="",N(H453)=0),"",K453/H453)</f>
      </c>
      <c r="M453" s="15">
        <f>IF(OR(G453="",C453=""),"",G453-C453)</f>
      </c>
      <c r="N453" s="15">
        <f>IF(A453="","",IF(G453="","IN STOCK","SOLD"))</f>
      </c>
      <c r="O453" s="15">
        <f>IF(G453="","",MONTH(G453))</f>
      </c>
      <c r="P453" s="15">
        <f>IF(G453="","",YEAR(G453))</f>
      </c>
    </row>
    <row r="454" spans="1:16" x14ac:dyDescent="0.25">
      <c r="A454" s="9"/>
      <c r="B454" s="9"/>
      <c r="C454" s="11"/>
      <c r="D454" s="12"/>
      <c r="E454" s="9"/>
      <c r="F454" s="12"/>
      <c r="G454" s="11"/>
      <c r="H454" s="12"/>
      <c r="I454" s="12"/>
      <c r="J454" s="13">
        <f>IF(OR(G454="",H454=""),"",ROUND(N(H454)*IFERROR(INDEX(Settings!$B$2:$B$11,MATCH(E454,Settings!$A$2:$A$11,0)),0),2))</f>
      </c>
      <c r="K454" s="13">
        <f>IF(G454="","",N(H454)-N(D454)-N(J454)-N(I454))</f>
      </c>
      <c r="L454" s="14">
        <f>IF(OR(G454="",N(H454)=0),"",K454/H454)</f>
      </c>
      <c r="M454" s="15">
        <f>IF(OR(G454="",C454=""),"",G454-C454)</f>
      </c>
      <c r="N454" s="15">
        <f>IF(A454="","",IF(G454="","IN STOCK","SOLD"))</f>
      </c>
      <c r="O454" s="15">
        <f>IF(G454="","",MONTH(G454))</f>
      </c>
      <c r="P454" s="15">
        <f>IF(G454="","",YEAR(G454))</f>
      </c>
    </row>
    <row r="455" spans="1:16" x14ac:dyDescent="0.25">
      <c r="A455" s="9"/>
      <c r="B455" s="9"/>
      <c r="C455" s="11"/>
      <c r="D455" s="12"/>
      <c r="E455" s="9"/>
      <c r="F455" s="12"/>
      <c r="G455" s="11"/>
      <c r="H455" s="12"/>
      <c r="I455" s="12"/>
      <c r="J455" s="13">
        <f>IF(OR(G455="",H455=""),"",ROUND(N(H455)*IFERROR(INDEX(Settings!$B$2:$B$11,MATCH(E455,Settings!$A$2:$A$11,0)),0),2))</f>
      </c>
      <c r="K455" s="13">
        <f>IF(G455="","",N(H455)-N(D455)-N(J455)-N(I455))</f>
      </c>
      <c r="L455" s="14">
        <f>IF(OR(G455="",N(H455)=0),"",K455/H455)</f>
      </c>
      <c r="M455" s="15">
        <f>IF(OR(G455="",C455=""),"",G455-C455)</f>
      </c>
      <c r="N455" s="15">
        <f>IF(A455="","",IF(G455="","IN STOCK","SOLD"))</f>
      </c>
      <c r="O455" s="15">
        <f>IF(G455="","",MONTH(G455))</f>
      </c>
      <c r="P455" s="15">
        <f>IF(G455="","",YEAR(G455))</f>
      </c>
    </row>
    <row r="456" spans="1:16" x14ac:dyDescent="0.25">
      <c r="A456" s="9"/>
      <c r="B456" s="9"/>
      <c r="C456" s="11"/>
      <c r="D456" s="12"/>
      <c r="E456" s="9"/>
      <c r="F456" s="12"/>
      <c r="G456" s="11"/>
      <c r="H456" s="12"/>
      <c r="I456" s="12"/>
      <c r="J456" s="13">
        <f>IF(OR(G456="",H456=""),"",ROUND(N(H456)*IFERROR(INDEX(Settings!$B$2:$B$11,MATCH(E456,Settings!$A$2:$A$11,0)),0),2))</f>
      </c>
      <c r="K456" s="13">
        <f>IF(G456="","",N(H456)-N(D456)-N(J456)-N(I456))</f>
      </c>
      <c r="L456" s="14">
        <f>IF(OR(G456="",N(H456)=0),"",K456/H456)</f>
      </c>
      <c r="M456" s="15">
        <f>IF(OR(G456="",C456=""),"",G456-C456)</f>
      </c>
      <c r="N456" s="15">
        <f>IF(A456="","",IF(G456="","IN STOCK","SOLD"))</f>
      </c>
      <c r="O456" s="15">
        <f>IF(G456="","",MONTH(G456))</f>
      </c>
      <c r="P456" s="15">
        <f>IF(G456="","",YEAR(G456))</f>
      </c>
    </row>
    <row r="457" spans="1:16" x14ac:dyDescent="0.25">
      <c r="A457" s="9"/>
      <c r="B457" s="9"/>
      <c r="C457" s="11"/>
      <c r="D457" s="12"/>
      <c r="E457" s="9"/>
      <c r="F457" s="12"/>
      <c r="G457" s="11"/>
      <c r="H457" s="12"/>
      <c r="I457" s="12"/>
      <c r="J457" s="13">
        <f>IF(OR(G457="",H457=""),"",ROUND(N(H457)*IFERROR(INDEX(Settings!$B$2:$B$11,MATCH(E457,Settings!$A$2:$A$11,0)),0),2))</f>
      </c>
      <c r="K457" s="13">
        <f>IF(G457="","",N(H457)-N(D457)-N(J457)-N(I457))</f>
      </c>
      <c r="L457" s="14">
        <f>IF(OR(G457="",N(H457)=0),"",K457/H457)</f>
      </c>
      <c r="M457" s="15">
        <f>IF(OR(G457="",C457=""),"",G457-C457)</f>
      </c>
      <c r="N457" s="15">
        <f>IF(A457="","",IF(G457="","IN STOCK","SOLD"))</f>
      </c>
      <c r="O457" s="15">
        <f>IF(G457="","",MONTH(G457))</f>
      </c>
      <c r="P457" s="15">
        <f>IF(G457="","",YEAR(G457))</f>
      </c>
    </row>
    <row r="458" spans="1:16" x14ac:dyDescent="0.25">
      <c r="A458" s="9"/>
      <c r="B458" s="9"/>
      <c r="C458" s="11"/>
      <c r="D458" s="12"/>
      <c r="E458" s="9"/>
      <c r="F458" s="12"/>
      <c r="G458" s="11"/>
      <c r="H458" s="12"/>
      <c r="I458" s="12"/>
      <c r="J458" s="13">
        <f>IF(OR(G458="",H458=""),"",ROUND(N(H458)*IFERROR(INDEX(Settings!$B$2:$B$11,MATCH(E458,Settings!$A$2:$A$11,0)),0),2))</f>
      </c>
      <c r="K458" s="13">
        <f>IF(G458="","",N(H458)-N(D458)-N(J458)-N(I458))</f>
      </c>
      <c r="L458" s="14">
        <f>IF(OR(G458="",N(H458)=0),"",K458/H458)</f>
      </c>
      <c r="M458" s="15">
        <f>IF(OR(G458="",C458=""),"",G458-C458)</f>
      </c>
      <c r="N458" s="15">
        <f>IF(A458="","",IF(G458="","IN STOCK","SOLD"))</f>
      </c>
      <c r="O458" s="15">
        <f>IF(G458="","",MONTH(G458))</f>
      </c>
      <c r="P458" s="15">
        <f>IF(G458="","",YEAR(G458))</f>
      </c>
    </row>
    <row r="459" spans="1:16" x14ac:dyDescent="0.25">
      <c r="A459" s="9"/>
      <c r="B459" s="9"/>
      <c r="C459" s="11"/>
      <c r="D459" s="12"/>
      <c r="E459" s="9"/>
      <c r="F459" s="12"/>
      <c r="G459" s="11"/>
      <c r="H459" s="12"/>
      <c r="I459" s="12"/>
      <c r="J459" s="13">
        <f>IF(OR(G459="",H459=""),"",ROUND(N(H459)*IFERROR(INDEX(Settings!$B$2:$B$11,MATCH(E459,Settings!$A$2:$A$11,0)),0),2))</f>
      </c>
      <c r="K459" s="13">
        <f>IF(G459="","",N(H459)-N(D459)-N(J459)-N(I459))</f>
      </c>
      <c r="L459" s="14">
        <f>IF(OR(G459="",N(H459)=0),"",K459/H459)</f>
      </c>
      <c r="M459" s="15">
        <f>IF(OR(G459="",C459=""),"",G459-C459)</f>
      </c>
      <c r="N459" s="15">
        <f>IF(A459="","",IF(G459="","IN STOCK","SOLD"))</f>
      </c>
      <c r="O459" s="15">
        <f>IF(G459="","",MONTH(G459))</f>
      </c>
      <c r="P459" s="15">
        <f>IF(G459="","",YEAR(G459))</f>
      </c>
    </row>
    <row r="460" spans="1:16" x14ac:dyDescent="0.25">
      <c r="A460" s="9"/>
      <c r="B460" s="9"/>
      <c r="C460" s="11"/>
      <c r="D460" s="12"/>
      <c r="E460" s="9"/>
      <c r="F460" s="12"/>
      <c r="G460" s="11"/>
      <c r="H460" s="12"/>
      <c r="I460" s="12"/>
      <c r="J460" s="13">
        <f>IF(OR(G460="",H460=""),"",ROUND(N(H460)*IFERROR(INDEX(Settings!$B$2:$B$11,MATCH(E460,Settings!$A$2:$A$11,0)),0),2))</f>
      </c>
      <c r="K460" s="13">
        <f>IF(G460="","",N(H460)-N(D460)-N(J460)-N(I460))</f>
      </c>
      <c r="L460" s="14">
        <f>IF(OR(G460="",N(H460)=0),"",K460/H460)</f>
      </c>
      <c r="M460" s="15">
        <f>IF(OR(G460="",C460=""),"",G460-C460)</f>
      </c>
      <c r="N460" s="15">
        <f>IF(A460="","",IF(G460="","IN STOCK","SOLD"))</f>
      </c>
      <c r="O460" s="15">
        <f>IF(G460="","",MONTH(G460))</f>
      </c>
      <c r="P460" s="15">
        <f>IF(G460="","",YEAR(G460))</f>
      </c>
    </row>
    <row r="461" spans="1:16" x14ac:dyDescent="0.25">
      <c r="A461" s="9"/>
      <c r="B461" s="9"/>
      <c r="C461" s="11"/>
      <c r="D461" s="12"/>
      <c r="E461" s="9"/>
      <c r="F461" s="12"/>
      <c r="G461" s="11"/>
      <c r="H461" s="12"/>
      <c r="I461" s="12"/>
      <c r="J461" s="13">
        <f>IF(OR(G461="",H461=""),"",ROUND(N(H461)*IFERROR(INDEX(Settings!$B$2:$B$11,MATCH(E461,Settings!$A$2:$A$11,0)),0),2))</f>
      </c>
      <c r="K461" s="13">
        <f>IF(G461="","",N(H461)-N(D461)-N(J461)-N(I461))</f>
      </c>
      <c r="L461" s="14">
        <f>IF(OR(G461="",N(H461)=0),"",K461/H461)</f>
      </c>
      <c r="M461" s="15">
        <f>IF(OR(G461="",C461=""),"",G461-C461)</f>
      </c>
      <c r="N461" s="15">
        <f>IF(A461="","",IF(G461="","IN STOCK","SOLD"))</f>
      </c>
      <c r="O461" s="15">
        <f>IF(G461="","",MONTH(G461))</f>
      </c>
      <c r="P461" s="15">
        <f>IF(G461="","",YEAR(G461))</f>
      </c>
    </row>
    <row r="462" spans="1:16" x14ac:dyDescent="0.25">
      <c r="A462" s="9"/>
      <c r="B462" s="9"/>
      <c r="C462" s="11"/>
      <c r="D462" s="12"/>
      <c r="E462" s="9"/>
      <c r="F462" s="12"/>
      <c r="G462" s="11"/>
      <c r="H462" s="12"/>
      <c r="I462" s="12"/>
      <c r="J462" s="13">
        <f>IF(OR(G462="",H462=""),"",ROUND(N(H462)*IFERROR(INDEX(Settings!$B$2:$B$11,MATCH(E462,Settings!$A$2:$A$11,0)),0),2))</f>
      </c>
      <c r="K462" s="13">
        <f>IF(G462="","",N(H462)-N(D462)-N(J462)-N(I462))</f>
      </c>
      <c r="L462" s="14">
        <f>IF(OR(G462="",N(H462)=0),"",K462/H462)</f>
      </c>
      <c r="M462" s="15">
        <f>IF(OR(G462="",C462=""),"",G462-C462)</f>
      </c>
      <c r="N462" s="15">
        <f>IF(A462="","",IF(G462="","IN STOCK","SOLD"))</f>
      </c>
      <c r="O462" s="15">
        <f>IF(G462="","",MONTH(G462))</f>
      </c>
      <c r="P462" s="15">
        <f>IF(G462="","",YEAR(G462))</f>
      </c>
    </row>
    <row r="463" spans="1:16" x14ac:dyDescent="0.25">
      <c r="A463" s="9"/>
      <c r="B463" s="9"/>
      <c r="C463" s="11"/>
      <c r="D463" s="12"/>
      <c r="E463" s="9"/>
      <c r="F463" s="12"/>
      <c r="G463" s="11"/>
      <c r="H463" s="12"/>
      <c r="I463" s="12"/>
      <c r="J463" s="13">
        <f>IF(OR(G463="",H463=""),"",ROUND(N(H463)*IFERROR(INDEX(Settings!$B$2:$B$11,MATCH(E463,Settings!$A$2:$A$11,0)),0),2))</f>
      </c>
      <c r="K463" s="13">
        <f>IF(G463="","",N(H463)-N(D463)-N(J463)-N(I463))</f>
      </c>
      <c r="L463" s="14">
        <f>IF(OR(G463="",N(H463)=0),"",K463/H463)</f>
      </c>
      <c r="M463" s="15">
        <f>IF(OR(G463="",C463=""),"",G463-C463)</f>
      </c>
      <c r="N463" s="15">
        <f>IF(A463="","",IF(G463="","IN STOCK","SOLD"))</f>
      </c>
      <c r="O463" s="15">
        <f>IF(G463="","",MONTH(G463))</f>
      </c>
      <c r="P463" s="15">
        <f>IF(G463="","",YEAR(G463))</f>
      </c>
    </row>
    <row r="464" spans="1:16" x14ac:dyDescent="0.25">
      <c r="A464" s="9"/>
      <c r="B464" s="9"/>
      <c r="C464" s="11"/>
      <c r="D464" s="12"/>
      <c r="E464" s="9"/>
      <c r="F464" s="12"/>
      <c r="G464" s="11"/>
      <c r="H464" s="12"/>
      <c r="I464" s="12"/>
      <c r="J464" s="13">
        <f>IF(OR(G464="",H464=""),"",ROUND(N(H464)*IFERROR(INDEX(Settings!$B$2:$B$11,MATCH(E464,Settings!$A$2:$A$11,0)),0),2))</f>
      </c>
      <c r="K464" s="13">
        <f>IF(G464="","",N(H464)-N(D464)-N(J464)-N(I464))</f>
      </c>
      <c r="L464" s="14">
        <f>IF(OR(G464="",N(H464)=0),"",K464/H464)</f>
      </c>
      <c r="M464" s="15">
        <f>IF(OR(G464="",C464=""),"",G464-C464)</f>
      </c>
      <c r="N464" s="15">
        <f>IF(A464="","",IF(G464="","IN STOCK","SOLD"))</f>
      </c>
      <c r="O464" s="15">
        <f>IF(G464="","",MONTH(G464))</f>
      </c>
      <c r="P464" s="15">
        <f>IF(G464="","",YEAR(G464))</f>
      </c>
    </row>
    <row r="465" spans="1:16" x14ac:dyDescent="0.25">
      <c r="A465" s="9"/>
      <c r="B465" s="9"/>
      <c r="C465" s="11"/>
      <c r="D465" s="12"/>
      <c r="E465" s="9"/>
      <c r="F465" s="12"/>
      <c r="G465" s="11"/>
      <c r="H465" s="12"/>
      <c r="I465" s="12"/>
      <c r="J465" s="13">
        <f>IF(OR(G465="",H465=""),"",ROUND(N(H465)*IFERROR(INDEX(Settings!$B$2:$B$11,MATCH(E465,Settings!$A$2:$A$11,0)),0),2))</f>
      </c>
      <c r="K465" s="13">
        <f>IF(G465="","",N(H465)-N(D465)-N(J465)-N(I465))</f>
      </c>
      <c r="L465" s="14">
        <f>IF(OR(G465="",N(H465)=0),"",K465/H465)</f>
      </c>
      <c r="M465" s="15">
        <f>IF(OR(G465="",C465=""),"",G465-C465)</f>
      </c>
      <c r="N465" s="15">
        <f>IF(A465="","",IF(G465="","IN STOCK","SOLD"))</f>
      </c>
      <c r="O465" s="15">
        <f>IF(G465="","",MONTH(G465))</f>
      </c>
      <c r="P465" s="15">
        <f>IF(G465="","",YEAR(G465))</f>
      </c>
    </row>
    <row r="466" spans="1:16" x14ac:dyDescent="0.25">
      <c r="A466" s="9"/>
      <c r="B466" s="9"/>
      <c r="C466" s="11"/>
      <c r="D466" s="12"/>
      <c r="E466" s="9"/>
      <c r="F466" s="12"/>
      <c r="G466" s="11"/>
      <c r="H466" s="12"/>
      <c r="I466" s="12"/>
      <c r="J466" s="13">
        <f>IF(OR(G466="",H466=""),"",ROUND(N(H466)*IFERROR(INDEX(Settings!$B$2:$B$11,MATCH(E466,Settings!$A$2:$A$11,0)),0),2))</f>
      </c>
      <c r="K466" s="13">
        <f>IF(G466="","",N(H466)-N(D466)-N(J466)-N(I466))</f>
      </c>
      <c r="L466" s="14">
        <f>IF(OR(G466="",N(H466)=0),"",K466/H466)</f>
      </c>
      <c r="M466" s="15">
        <f>IF(OR(G466="",C466=""),"",G466-C466)</f>
      </c>
      <c r="N466" s="15">
        <f>IF(A466="","",IF(G466="","IN STOCK","SOLD"))</f>
      </c>
      <c r="O466" s="15">
        <f>IF(G466="","",MONTH(G466))</f>
      </c>
      <c r="P466" s="15">
        <f>IF(G466="","",YEAR(G466))</f>
      </c>
    </row>
    <row r="467" spans="1:16" x14ac:dyDescent="0.25">
      <c r="A467" s="9"/>
      <c r="B467" s="9"/>
      <c r="C467" s="11"/>
      <c r="D467" s="12"/>
      <c r="E467" s="9"/>
      <c r="F467" s="12"/>
      <c r="G467" s="11"/>
      <c r="H467" s="12"/>
      <c r="I467" s="12"/>
      <c r="J467" s="13">
        <f>IF(OR(G467="",H467=""),"",ROUND(N(H467)*IFERROR(INDEX(Settings!$B$2:$B$11,MATCH(E467,Settings!$A$2:$A$11,0)),0),2))</f>
      </c>
      <c r="K467" s="13">
        <f>IF(G467="","",N(H467)-N(D467)-N(J467)-N(I467))</f>
      </c>
      <c r="L467" s="14">
        <f>IF(OR(G467="",N(H467)=0),"",K467/H467)</f>
      </c>
      <c r="M467" s="15">
        <f>IF(OR(G467="",C467=""),"",G467-C467)</f>
      </c>
      <c r="N467" s="15">
        <f>IF(A467="","",IF(G467="","IN STOCK","SOLD"))</f>
      </c>
      <c r="O467" s="15">
        <f>IF(G467="","",MONTH(G467))</f>
      </c>
      <c r="P467" s="15">
        <f>IF(G467="","",YEAR(G467))</f>
      </c>
    </row>
    <row r="468" spans="1:16" x14ac:dyDescent="0.25">
      <c r="A468" s="9"/>
      <c r="B468" s="9"/>
      <c r="C468" s="11"/>
      <c r="D468" s="12"/>
      <c r="E468" s="9"/>
      <c r="F468" s="12"/>
      <c r="G468" s="11"/>
      <c r="H468" s="12"/>
      <c r="I468" s="12"/>
      <c r="J468" s="13">
        <f>IF(OR(G468="",H468=""),"",ROUND(N(H468)*IFERROR(INDEX(Settings!$B$2:$B$11,MATCH(E468,Settings!$A$2:$A$11,0)),0),2))</f>
      </c>
      <c r="K468" s="13">
        <f>IF(G468="","",N(H468)-N(D468)-N(J468)-N(I468))</f>
      </c>
      <c r="L468" s="14">
        <f>IF(OR(G468="",N(H468)=0),"",K468/H468)</f>
      </c>
      <c r="M468" s="15">
        <f>IF(OR(G468="",C468=""),"",G468-C468)</f>
      </c>
      <c r="N468" s="15">
        <f>IF(A468="","",IF(G468="","IN STOCK","SOLD"))</f>
      </c>
      <c r="O468" s="15">
        <f>IF(G468="","",MONTH(G468))</f>
      </c>
      <c r="P468" s="15">
        <f>IF(G468="","",YEAR(G468))</f>
      </c>
    </row>
    <row r="469" spans="1:16" x14ac:dyDescent="0.25">
      <c r="A469" s="9"/>
      <c r="B469" s="9"/>
      <c r="C469" s="11"/>
      <c r="D469" s="12"/>
      <c r="E469" s="9"/>
      <c r="F469" s="12"/>
      <c r="G469" s="11"/>
      <c r="H469" s="12"/>
      <c r="I469" s="12"/>
      <c r="J469" s="13">
        <f>IF(OR(G469="",H469=""),"",ROUND(N(H469)*IFERROR(INDEX(Settings!$B$2:$B$11,MATCH(E469,Settings!$A$2:$A$11,0)),0),2))</f>
      </c>
      <c r="K469" s="13">
        <f>IF(G469="","",N(H469)-N(D469)-N(J469)-N(I469))</f>
      </c>
      <c r="L469" s="14">
        <f>IF(OR(G469="",N(H469)=0),"",K469/H469)</f>
      </c>
      <c r="M469" s="15">
        <f>IF(OR(G469="",C469=""),"",G469-C469)</f>
      </c>
      <c r="N469" s="15">
        <f>IF(A469="","",IF(G469="","IN STOCK","SOLD"))</f>
      </c>
      <c r="O469" s="15">
        <f>IF(G469="","",MONTH(G469))</f>
      </c>
      <c r="P469" s="15">
        <f>IF(G469="","",YEAR(G469))</f>
      </c>
    </row>
    <row r="470" spans="1:16" x14ac:dyDescent="0.25">
      <c r="A470" s="9"/>
      <c r="B470" s="9"/>
      <c r="C470" s="11"/>
      <c r="D470" s="12"/>
      <c r="E470" s="9"/>
      <c r="F470" s="12"/>
      <c r="G470" s="11"/>
      <c r="H470" s="12"/>
      <c r="I470" s="12"/>
      <c r="J470" s="13">
        <f>IF(OR(G470="",H470=""),"",ROUND(N(H470)*IFERROR(INDEX(Settings!$B$2:$B$11,MATCH(E470,Settings!$A$2:$A$11,0)),0),2))</f>
      </c>
      <c r="K470" s="13">
        <f>IF(G470="","",N(H470)-N(D470)-N(J470)-N(I470))</f>
      </c>
      <c r="L470" s="14">
        <f>IF(OR(G470="",N(H470)=0),"",K470/H470)</f>
      </c>
      <c r="M470" s="15">
        <f>IF(OR(G470="",C470=""),"",G470-C470)</f>
      </c>
      <c r="N470" s="15">
        <f>IF(A470="","",IF(G470="","IN STOCK","SOLD"))</f>
      </c>
      <c r="O470" s="15">
        <f>IF(G470="","",MONTH(G470))</f>
      </c>
      <c r="P470" s="15">
        <f>IF(G470="","",YEAR(G470))</f>
      </c>
    </row>
    <row r="471" spans="1:16" x14ac:dyDescent="0.25">
      <c r="A471" s="9"/>
      <c r="B471" s="9"/>
      <c r="C471" s="11"/>
      <c r="D471" s="12"/>
      <c r="E471" s="9"/>
      <c r="F471" s="12"/>
      <c r="G471" s="11"/>
      <c r="H471" s="12"/>
      <c r="I471" s="12"/>
      <c r="J471" s="13">
        <f>IF(OR(G471="",H471=""),"",ROUND(N(H471)*IFERROR(INDEX(Settings!$B$2:$B$11,MATCH(E471,Settings!$A$2:$A$11,0)),0),2))</f>
      </c>
      <c r="K471" s="13">
        <f>IF(G471="","",N(H471)-N(D471)-N(J471)-N(I471))</f>
      </c>
      <c r="L471" s="14">
        <f>IF(OR(G471="",N(H471)=0),"",K471/H471)</f>
      </c>
      <c r="M471" s="15">
        <f>IF(OR(G471="",C471=""),"",G471-C471)</f>
      </c>
      <c r="N471" s="15">
        <f>IF(A471="","",IF(G471="","IN STOCK","SOLD"))</f>
      </c>
      <c r="O471" s="15">
        <f>IF(G471="","",MONTH(G471))</f>
      </c>
      <c r="P471" s="15">
        <f>IF(G471="","",YEAR(G471))</f>
      </c>
    </row>
    <row r="472" spans="1:16" x14ac:dyDescent="0.25">
      <c r="A472" s="9"/>
      <c r="B472" s="9"/>
      <c r="C472" s="11"/>
      <c r="D472" s="12"/>
      <c r="E472" s="9"/>
      <c r="F472" s="12"/>
      <c r="G472" s="11"/>
      <c r="H472" s="12"/>
      <c r="I472" s="12"/>
      <c r="J472" s="13">
        <f>IF(OR(G472="",H472=""),"",ROUND(N(H472)*IFERROR(INDEX(Settings!$B$2:$B$11,MATCH(E472,Settings!$A$2:$A$11,0)),0),2))</f>
      </c>
      <c r="K472" s="13">
        <f>IF(G472="","",N(H472)-N(D472)-N(J472)-N(I472))</f>
      </c>
      <c r="L472" s="14">
        <f>IF(OR(G472="",N(H472)=0),"",K472/H472)</f>
      </c>
      <c r="M472" s="15">
        <f>IF(OR(G472="",C472=""),"",G472-C472)</f>
      </c>
      <c r="N472" s="15">
        <f>IF(A472="","",IF(G472="","IN STOCK","SOLD"))</f>
      </c>
      <c r="O472" s="15">
        <f>IF(G472="","",MONTH(G472))</f>
      </c>
      <c r="P472" s="15">
        <f>IF(G472="","",YEAR(G472))</f>
      </c>
    </row>
    <row r="473" spans="1:16" x14ac:dyDescent="0.25">
      <c r="A473" s="9"/>
      <c r="B473" s="9"/>
      <c r="C473" s="11"/>
      <c r="D473" s="12"/>
      <c r="E473" s="9"/>
      <c r="F473" s="12"/>
      <c r="G473" s="11"/>
      <c r="H473" s="12"/>
      <c r="I473" s="12"/>
      <c r="J473" s="13">
        <f>IF(OR(G473="",H473=""),"",ROUND(N(H473)*IFERROR(INDEX(Settings!$B$2:$B$11,MATCH(E473,Settings!$A$2:$A$11,0)),0),2))</f>
      </c>
      <c r="K473" s="13">
        <f>IF(G473="","",N(H473)-N(D473)-N(J473)-N(I473))</f>
      </c>
      <c r="L473" s="14">
        <f>IF(OR(G473="",N(H473)=0),"",K473/H473)</f>
      </c>
      <c r="M473" s="15">
        <f>IF(OR(G473="",C473=""),"",G473-C473)</f>
      </c>
      <c r="N473" s="15">
        <f>IF(A473="","",IF(G473="","IN STOCK","SOLD"))</f>
      </c>
      <c r="O473" s="15">
        <f>IF(G473="","",MONTH(G473))</f>
      </c>
      <c r="P473" s="15">
        <f>IF(G473="","",YEAR(G473))</f>
      </c>
    </row>
    <row r="474" spans="1:16" x14ac:dyDescent="0.25">
      <c r="A474" s="9"/>
      <c r="B474" s="9"/>
      <c r="C474" s="11"/>
      <c r="D474" s="12"/>
      <c r="E474" s="9"/>
      <c r="F474" s="12"/>
      <c r="G474" s="11"/>
      <c r="H474" s="12"/>
      <c r="I474" s="12"/>
      <c r="J474" s="13">
        <f>IF(OR(G474="",H474=""),"",ROUND(N(H474)*IFERROR(INDEX(Settings!$B$2:$B$11,MATCH(E474,Settings!$A$2:$A$11,0)),0),2))</f>
      </c>
      <c r="K474" s="13">
        <f>IF(G474="","",N(H474)-N(D474)-N(J474)-N(I474))</f>
      </c>
      <c r="L474" s="14">
        <f>IF(OR(G474="",N(H474)=0),"",K474/H474)</f>
      </c>
      <c r="M474" s="15">
        <f>IF(OR(G474="",C474=""),"",G474-C474)</f>
      </c>
      <c r="N474" s="15">
        <f>IF(A474="","",IF(G474="","IN STOCK","SOLD"))</f>
      </c>
      <c r="O474" s="15">
        <f>IF(G474="","",MONTH(G474))</f>
      </c>
      <c r="P474" s="15">
        <f>IF(G474="","",YEAR(G474))</f>
      </c>
    </row>
    <row r="475" spans="1:16" x14ac:dyDescent="0.25">
      <c r="A475" s="9"/>
      <c r="B475" s="9"/>
      <c r="C475" s="11"/>
      <c r="D475" s="12"/>
      <c r="E475" s="9"/>
      <c r="F475" s="12"/>
      <c r="G475" s="11"/>
      <c r="H475" s="12"/>
      <c r="I475" s="12"/>
      <c r="J475" s="13">
        <f>IF(OR(G475="",H475=""),"",ROUND(N(H475)*IFERROR(INDEX(Settings!$B$2:$B$11,MATCH(E475,Settings!$A$2:$A$11,0)),0),2))</f>
      </c>
      <c r="K475" s="13">
        <f>IF(G475="","",N(H475)-N(D475)-N(J475)-N(I475))</f>
      </c>
      <c r="L475" s="14">
        <f>IF(OR(G475="",N(H475)=0),"",K475/H475)</f>
      </c>
      <c r="M475" s="15">
        <f>IF(OR(G475="",C475=""),"",G475-C475)</f>
      </c>
      <c r="N475" s="15">
        <f>IF(A475="","",IF(G475="","IN STOCK","SOLD"))</f>
      </c>
      <c r="O475" s="15">
        <f>IF(G475="","",MONTH(G475))</f>
      </c>
      <c r="P475" s="15">
        <f>IF(G475="","",YEAR(G475))</f>
      </c>
    </row>
    <row r="476" spans="1:16" x14ac:dyDescent="0.25">
      <c r="A476" s="9"/>
      <c r="B476" s="9"/>
      <c r="C476" s="11"/>
      <c r="D476" s="12"/>
      <c r="E476" s="9"/>
      <c r="F476" s="12"/>
      <c r="G476" s="11"/>
      <c r="H476" s="12"/>
      <c r="I476" s="12"/>
      <c r="J476" s="13">
        <f>IF(OR(G476="",H476=""),"",ROUND(N(H476)*IFERROR(INDEX(Settings!$B$2:$B$11,MATCH(E476,Settings!$A$2:$A$11,0)),0),2))</f>
      </c>
      <c r="K476" s="13">
        <f>IF(G476="","",N(H476)-N(D476)-N(J476)-N(I476))</f>
      </c>
      <c r="L476" s="14">
        <f>IF(OR(G476="",N(H476)=0),"",K476/H476)</f>
      </c>
      <c r="M476" s="15">
        <f>IF(OR(G476="",C476=""),"",G476-C476)</f>
      </c>
      <c r="N476" s="15">
        <f>IF(A476="","",IF(G476="","IN STOCK","SOLD"))</f>
      </c>
      <c r="O476" s="15">
        <f>IF(G476="","",MONTH(G476))</f>
      </c>
      <c r="P476" s="15">
        <f>IF(G476="","",YEAR(G476))</f>
      </c>
    </row>
    <row r="477" spans="1:16" x14ac:dyDescent="0.25">
      <c r="A477" s="9"/>
      <c r="B477" s="9"/>
      <c r="C477" s="11"/>
      <c r="D477" s="12"/>
      <c r="E477" s="9"/>
      <c r="F477" s="12"/>
      <c r="G477" s="11"/>
      <c r="H477" s="12"/>
      <c r="I477" s="12"/>
      <c r="J477" s="13">
        <f>IF(OR(G477="",H477=""),"",ROUND(N(H477)*IFERROR(INDEX(Settings!$B$2:$B$11,MATCH(E477,Settings!$A$2:$A$11,0)),0),2))</f>
      </c>
      <c r="K477" s="13">
        <f>IF(G477="","",N(H477)-N(D477)-N(J477)-N(I477))</f>
      </c>
      <c r="L477" s="14">
        <f>IF(OR(G477="",N(H477)=0),"",K477/H477)</f>
      </c>
      <c r="M477" s="15">
        <f>IF(OR(G477="",C477=""),"",G477-C477)</f>
      </c>
      <c r="N477" s="15">
        <f>IF(A477="","",IF(G477="","IN STOCK","SOLD"))</f>
      </c>
      <c r="O477" s="15">
        <f>IF(G477="","",MONTH(G477))</f>
      </c>
      <c r="P477" s="15">
        <f>IF(G477="","",YEAR(G477))</f>
      </c>
    </row>
    <row r="478" spans="1:16" x14ac:dyDescent="0.25">
      <c r="A478" s="9"/>
      <c r="B478" s="9"/>
      <c r="C478" s="11"/>
      <c r="D478" s="12"/>
      <c r="E478" s="9"/>
      <c r="F478" s="12"/>
      <c r="G478" s="11"/>
      <c r="H478" s="12"/>
      <c r="I478" s="12"/>
      <c r="J478" s="13">
        <f>IF(OR(G478="",H478=""),"",ROUND(N(H478)*IFERROR(INDEX(Settings!$B$2:$B$11,MATCH(E478,Settings!$A$2:$A$11,0)),0),2))</f>
      </c>
      <c r="K478" s="13">
        <f>IF(G478="","",N(H478)-N(D478)-N(J478)-N(I478))</f>
      </c>
      <c r="L478" s="14">
        <f>IF(OR(G478="",N(H478)=0),"",K478/H478)</f>
      </c>
      <c r="M478" s="15">
        <f>IF(OR(G478="",C478=""),"",G478-C478)</f>
      </c>
      <c r="N478" s="15">
        <f>IF(A478="","",IF(G478="","IN STOCK","SOLD"))</f>
      </c>
      <c r="O478" s="15">
        <f>IF(G478="","",MONTH(G478))</f>
      </c>
      <c r="P478" s="15">
        <f>IF(G478="","",YEAR(G478))</f>
      </c>
    </row>
    <row r="479" spans="1:16" x14ac:dyDescent="0.25">
      <c r="A479" s="9"/>
      <c r="B479" s="9"/>
      <c r="C479" s="11"/>
      <c r="D479" s="12"/>
      <c r="E479" s="9"/>
      <c r="F479" s="12"/>
      <c r="G479" s="11"/>
      <c r="H479" s="12"/>
      <c r="I479" s="12"/>
      <c r="J479" s="13">
        <f>IF(OR(G479="",H479=""),"",ROUND(N(H479)*IFERROR(INDEX(Settings!$B$2:$B$11,MATCH(E479,Settings!$A$2:$A$11,0)),0),2))</f>
      </c>
      <c r="K479" s="13">
        <f>IF(G479="","",N(H479)-N(D479)-N(J479)-N(I479))</f>
      </c>
      <c r="L479" s="14">
        <f>IF(OR(G479="",N(H479)=0),"",K479/H479)</f>
      </c>
      <c r="M479" s="15">
        <f>IF(OR(G479="",C479=""),"",G479-C479)</f>
      </c>
      <c r="N479" s="15">
        <f>IF(A479="","",IF(G479="","IN STOCK","SOLD"))</f>
      </c>
      <c r="O479" s="15">
        <f>IF(G479="","",MONTH(G479))</f>
      </c>
      <c r="P479" s="15">
        <f>IF(G479="","",YEAR(G479))</f>
      </c>
    </row>
    <row r="480" spans="1:16" x14ac:dyDescent="0.25">
      <c r="A480" s="9"/>
      <c r="B480" s="9"/>
      <c r="C480" s="11"/>
      <c r="D480" s="12"/>
      <c r="E480" s="9"/>
      <c r="F480" s="12"/>
      <c r="G480" s="11"/>
      <c r="H480" s="12"/>
      <c r="I480" s="12"/>
      <c r="J480" s="13">
        <f>IF(OR(G480="",H480=""),"",ROUND(N(H480)*IFERROR(INDEX(Settings!$B$2:$B$11,MATCH(E480,Settings!$A$2:$A$11,0)),0),2))</f>
      </c>
      <c r="K480" s="13">
        <f>IF(G480="","",N(H480)-N(D480)-N(J480)-N(I480))</f>
      </c>
      <c r="L480" s="14">
        <f>IF(OR(G480="",N(H480)=0),"",K480/H480)</f>
      </c>
      <c r="M480" s="15">
        <f>IF(OR(G480="",C480=""),"",G480-C480)</f>
      </c>
      <c r="N480" s="15">
        <f>IF(A480="","",IF(G480="","IN STOCK","SOLD"))</f>
      </c>
      <c r="O480" s="15">
        <f>IF(G480="","",MONTH(G480))</f>
      </c>
      <c r="P480" s="15">
        <f>IF(G480="","",YEAR(G480))</f>
      </c>
    </row>
    <row r="481" spans="1:16" x14ac:dyDescent="0.25">
      <c r="A481" s="9"/>
      <c r="B481" s="9"/>
      <c r="C481" s="11"/>
      <c r="D481" s="12"/>
      <c r="E481" s="9"/>
      <c r="F481" s="12"/>
      <c r="G481" s="11"/>
      <c r="H481" s="12"/>
      <c r="I481" s="12"/>
      <c r="J481" s="13">
        <f>IF(OR(G481="",H481=""),"",ROUND(N(H481)*IFERROR(INDEX(Settings!$B$2:$B$11,MATCH(E481,Settings!$A$2:$A$11,0)),0),2))</f>
      </c>
      <c r="K481" s="13">
        <f>IF(G481="","",N(H481)-N(D481)-N(J481)-N(I481))</f>
      </c>
      <c r="L481" s="14">
        <f>IF(OR(G481="",N(H481)=0),"",K481/H481)</f>
      </c>
      <c r="M481" s="15">
        <f>IF(OR(G481="",C481=""),"",G481-C481)</f>
      </c>
      <c r="N481" s="15">
        <f>IF(A481="","",IF(G481="","IN STOCK","SOLD"))</f>
      </c>
      <c r="O481" s="15">
        <f>IF(G481="","",MONTH(G481))</f>
      </c>
      <c r="P481" s="15">
        <f>IF(G481="","",YEAR(G481))</f>
      </c>
    </row>
    <row r="482" spans="1:16" x14ac:dyDescent="0.25">
      <c r="A482" s="9"/>
      <c r="B482" s="9"/>
      <c r="C482" s="11"/>
      <c r="D482" s="12"/>
      <c r="E482" s="9"/>
      <c r="F482" s="12"/>
      <c r="G482" s="11"/>
      <c r="H482" s="12"/>
      <c r="I482" s="12"/>
      <c r="J482" s="13">
        <f>IF(OR(G482="",H482=""),"",ROUND(N(H482)*IFERROR(INDEX(Settings!$B$2:$B$11,MATCH(E482,Settings!$A$2:$A$11,0)),0),2))</f>
      </c>
      <c r="K482" s="13">
        <f>IF(G482="","",N(H482)-N(D482)-N(J482)-N(I482))</f>
      </c>
      <c r="L482" s="14">
        <f>IF(OR(G482="",N(H482)=0),"",K482/H482)</f>
      </c>
      <c r="M482" s="15">
        <f>IF(OR(G482="",C482=""),"",G482-C482)</f>
      </c>
      <c r="N482" s="15">
        <f>IF(A482="","",IF(G482="","IN STOCK","SOLD"))</f>
      </c>
      <c r="O482" s="15">
        <f>IF(G482="","",MONTH(G482))</f>
      </c>
      <c r="P482" s="15">
        <f>IF(G482="","",YEAR(G482))</f>
      </c>
    </row>
    <row r="483" spans="1:16" x14ac:dyDescent="0.25">
      <c r="A483" s="9"/>
      <c r="B483" s="9"/>
      <c r="C483" s="11"/>
      <c r="D483" s="12"/>
      <c r="E483" s="9"/>
      <c r="F483" s="12"/>
      <c r="G483" s="11"/>
      <c r="H483" s="12"/>
      <c r="I483" s="12"/>
      <c r="J483" s="13">
        <f>IF(OR(G483="",H483=""),"",ROUND(N(H483)*IFERROR(INDEX(Settings!$B$2:$B$11,MATCH(E483,Settings!$A$2:$A$11,0)),0),2))</f>
      </c>
      <c r="K483" s="13">
        <f>IF(G483="","",N(H483)-N(D483)-N(J483)-N(I483))</f>
      </c>
      <c r="L483" s="14">
        <f>IF(OR(G483="",N(H483)=0),"",K483/H483)</f>
      </c>
      <c r="M483" s="15">
        <f>IF(OR(G483="",C483=""),"",G483-C483)</f>
      </c>
      <c r="N483" s="15">
        <f>IF(A483="","",IF(G483="","IN STOCK","SOLD"))</f>
      </c>
      <c r="O483" s="15">
        <f>IF(G483="","",MONTH(G483))</f>
      </c>
      <c r="P483" s="15">
        <f>IF(G483="","",YEAR(G483))</f>
      </c>
    </row>
    <row r="484" spans="1:16" x14ac:dyDescent="0.25">
      <c r="A484" s="9"/>
      <c r="B484" s="9"/>
      <c r="C484" s="11"/>
      <c r="D484" s="12"/>
      <c r="E484" s="9"/>
      <c r="F484" s="12"/>
      <c r="G484" s="11"/>
      <c r="H484" s="12"/>
      <c r="I484" s="12"/>
      <c r="J484" s="13">
        <f>IF(OR(G484="",H484=""),"",ROUND(N(H484)*IFERROR(INDEX(Settings!$B$2:$B$11,MATCH(E484,Settings!$A$2:$A$11,0)),0),2))</f>
      </c>
      <c r="K484" s="13">
        <f>IF(G484="","",N(H484)-N(D484)-N(J484)-N(I484))</f>
      </c>
      <c r="L484" s="14">
        <f>IF(OR(G484="",N(H484)=0),"",K484/H484)</f>
      </c>
      <c r="M484" s="15">
        <f>IF(OR(G484="",C484=""),"",G484-C484)</f>
      </c>
      <c r="N484" s="15">
        <f>IF(A484="","",IF(G484="","IN STOCK","SOLD"))</f>
      </c>
      <c r="O484" s="15">
        <f>IF(G484="","",MONTH(G484))</f>
      </c>
      <c r="P484" s="15">
        <f>IF(G484="","",YEAR(G484))</f>
      </c>
    </row>
    <row r="485" spans="1:16" x14ac:dyDescent="0.25">
      <c r="A485" s="9"/>
      <c r="B485" s="9"/>
      <c r="C485" s="11"/>
      <c r="D485" s="12"/>
      <c r="E485" s="9"/>
      <c r="F485" s="12"/>
      <c r="G485" s="11"/>
      <c r="H485" s="12"/>
      <c r="I485" s="12"/>
      <c r="J485" s="13">
        <f>IF(OR(G485="",H485=""),"",ROUND(N(H485)*IFERROR(INDEX(Settings!$B$2:$B$11,MATCH(E485,Settings!$A$2:$A$11,0)),0),2))</f>
      </c>
      <c r="K485" s="13">
        <f>IF(G485="","",N(H485)-N(D485)-N(J485)-N(I485))</f>
      </c>
      <c r="L485" s="14">
        <f>IF(OR(G485="",N(H485)=0),"",K485/H485)</f>
      </c>
      <c r="M485" s="15">
        <f>IF(OR(G485="",C485=""),"",G485-C485)</f>
      </c>
      <c r="N485" s="15">
        <f>IF(A485="","",IF(G485="","IN STOCK","SOLD"))</f>
      </c>
      <c r="O485" s="15">
        <f>IF(G485="","",MONTH(G485))</f>
      </c>
      <c r="P485" s="15">
        <f>IF(G485="","",YEAR(G485))</f>
      </c>
    </row>
    <row r="486" spans="1:16" x14ac:dyDescent="0.25">
      <c r="A486" s="9"/>
      <c r="B486" s="9"/>
      <c r="C486" s="11"/>
      <c r="D486" s="12"/>
      <c r="E486" s="9"/>
      <c r="F486" s="12"/>
      <c r="G486" s="11"/>
      <c r="H486" s="12"/>
      <c r="I486" s="12"/>
      <c r="J486" s="13">
        <f>IF(OR(G486="",H486=""),"",ROUND(N(H486)*IFERROR(INDEX(Settings!$B$2:$B$11,MATCH(E486,Settings!$A$2:$A$11,0)),0),2))</f>
      </c>
      <c r="K486" s="13">
        <f>IF(G486="","",N(H486)-N(D486)-N(J486)-N(I486))</f>
      </c>
      <c r="L486" s="14">
        <f>IF(OR(G486="",N(H486)=0),"",K486/H486)</f>
      </c>
      <c r="M486" s="15">
        <f>IF(OR(G486="",C486=""),"",G486-C486)</f>
      </c>
      <c r="N486" s="15">
        <f>IF(A486="","",IF(G486="","IN STOCK","SOLD"))</f>
      </c>
      <c r="O486" s="15">
        <f>IF(G486="","",MONTH(G486))</f>
      </c>
      <c r="P486" s="15">
        <f>IF(G486="","",YEAR(G486))</f>
      </c>
    </row>
    <row r="487" spans="1:16" x14ac:dyDescent="0.25">
      <c r="A487" s="9"/>
      <c r="B487" s="9"/>
      <c r="C487" s="11"/>
      <c r="D487" s="12"/>
      <c r="E487" s="9"/>
      <c r="F487" s="12"/>
      <c r="G487" s="11"/>
      <c r="H487" s="12"/>
      <c r="I487" s="12"/>
      <c r="J487" s="13">
        <f>IF(OR(G487="",H487=""),"",ROUND(N(H487)*IFERROR(INDEX(Settings!$B$2:$B$11,MATCH(E487,Settings!$A$2:$A$11,0)),0),2))</f>
      </c>
      <c r="K487" s="13">
        <f>IF(G487="","",N(H487)-N(D487)-N(J487)-N(I487))</f>
      </c>
      <c r="L487" s="14">
        <f>IF(OR(G487="",N(H487)=0),"",K487/H487)</f>
      </c>
      <c r="M487" s="15">
        <f>IF(OR(G487="",C487=""),"",G487-C487)</f>
      </c>
      <c r="N487" s="15">
        <f>IF(A487="","",IF(G487="","IN STOCK","SOLD"))</f>
      </c>
      <c r="O487" s="15">
        <f>IF(G487="","",MONTH(G487))</f>
      </c>
      <c r="P487" s="15">
        <f>IF(G487="","",YEAR(G487))</f>
      </c>
    </row>
    <row r="488" spans="1:16" x14ac:dyDescent="0.25">
      <c r="A488" s="9"/>
      <c r="B488" s="9"/>
      <c r="C488" s="11"/>
      <c r="D488" s="12"/>
      <c r="E488" s="9"/>
      <c r="F488" s="12"/>
      <c r="G488" s="11"/>
      <c r="H488" s="12"/>
      <c r="I488" s="12"/>
      <c r="J488" s="13">
        <f>IF(OR(G488="",H488=""),"",ROUND(N(H488)*IFERROR(INDEX(Settings!$B$2:$B$11,MATCH(E488,Settings!$A$2:$A$11,0)),0),2))</f>
      </c>
      <c r="K488" s="13">
        <f>IF(G488="","",N(H488)-N(D488)-N(J488)-N(I488))</f>
      </c>
      <c r="L488" s="14">
        <f>IF(OR(G488="",N(H488)=0),"",K488/H488)</f>
      </c>
      <c r="M488" s="15">
        <f>IF(OR(G488="",C488=""),"",G488-C488)</f>
      </c>
      <c r="N488" s="15">
        <f>IF(A488="","",IF(G488="","IN STOCK","SOLD"))</f>
      </c>
      <c r="O488" s="15">
        <f>IF(G488="","",MONTH(G488))</f>
      </c>
      <c r="P488" s="15">
        <f>IF(G488="","",YEAR(G488))</f>
      </c>
    </row>
    <row r="489" spans="1:16" x14ac:dyDescent="0.25">
      <c r="A489" s="9"/>
      <c r="B489" s="9"/>
      <c r="C489" s="11"/>
      <c r="D489" s="12"/>
      <c r="E489" s="9"/>
      <c r="F489" s="12"/>
      <c r="G489" s="11"/>
      <c r="H489" s="12"/>
      <c r="I489" s="12"/>
      <c r="J489" s="13">
        <f>IF(OR(G489="",H489=""),"",ROUND(N(H489)*IFERROR(INDEX(Settings!$B$2:$B$11,MATCH(E489,Settings!$A$2:$A$11,0)),0),2))</f>
      </c>
      <c r="K489" s="13">
        <f>IF(G489="","",N(H489)-N(D489)-N(J489)-N(I489))</f>
      </c>
      <c r="L489" s="14">
        <f>IF(OR(G489="",N(H489)=0),"",K489/H489)</f>
      </c>
      <c r="M489" s="15">
        <f>IF(OR(G489="",C489=""),"",G489-C489)</f>
      </c>
      <c r="N489" s="15">
        <f>IF(A489="","",IF(G489="","IN STOCK","SOLD"))</f>
      </c>
      <c r="O489" s="15">
        <f>IF(G489="","",MONTH(G489))</f>
      </c>
      <c r="P489" s="15">
        <f>IF(G489="","",YEAR(G489))</f>
      </c>
    </row>
    <row r="490" spans="1:16" x14ac:dyDescent="0.25">
      <c r="A490" s="9"/>
      <c r="B490" s="9"/>
      <c r="C490" s="11"/>
      <c r="D490" s="12"/>
      <c r="E490" s="9"/>
      <c r="F490" s="12"/>
      <c r="G490" s="11"/>
      <c r="H490" s="12"/>
      <c r="I490" s="12"/>
      <c r="J490" s="13">
        <f>IF(OR(G490="",H490=""),"",ROUND(N(H490)*IFERROR(INDEX(Settings!$B$2:$B$11,MATCH(E490,Settings!$A$2:$A$11,0)),0),2))</f>
      </c>
      <c r="K490" s="13">
        <f>IF(G490="","",N(H490)-N(D490)-N(J490)-N(I490))</f>
      </c>
      <c r="L490" s="14">
        <f>IF(OR(G490="",N(H490)=0),"",K490/H490)</f>
      </c>
      <c r="M490" s="15">
        <f>IF(OR(G490="",C490=""),"",G490-C490)</f>
      </c>
      <c r="N490" s="15">
        <f>IF(A490="","",IF(G490="","IN STOCK","SOLD"))</f>
      </c>
      <c r="O490" s="15">
        <f>IF(G490="","",MONTH(G490))</f>
      </c>
      <c r="P490" s="15">
        <f>IF(G490="","",YEAR(G490))</f>
      </c>
    </row>
    <row r="491" spans="1:16" x14ac:dyDescent="0.25">
      <c r="A491" s="9"/>
      <c r="B491" s="9"/>
      <c r="C491" s="11"/>
      <c r="D491" s="12"/>
      <c r="E491" s="9"/>
      <c r="F491" s="12"/>
      <c r="G491" s="11"/>
      <c r="H491" s="12"/>
      <c r="I491" s="12"/>
      <c r="J491" s="13">
        <f>IF(OR(G491="",H491=""),"",ROUND(N(H491)*IFERROR(INDEX(Settings!$B$2:$B$11,MATCH(E491,Settings!$A$2:$A$11,0)),0),2))</f>
      </c>
      <c r="K491" s="13">
        <f>IF(G491="","",N(H491)-N(D491)-N(J491)-N(I491))</f>
      </c>
      <c r="L491" s="14">
        <f>IF(OR(G491="",N(H491)=0),"",K491/H491)</f>
      </c>
      <c r="M491" s="15">
        <f>IF(OR(G491="",C491=""),"",G491-C491)</f>
      </c>
      <c r="N491" s="15">
        <f>IF(A491="","",IF(G491="","IN STOCK","SOLD"))</f>
      </c>
      <c r="O491" s="15">
        <f>IF(G491="","",MONTH(G491))</f>
      </c>
      <c r="P491" s="15">
        <f>IF(G491="","",YEAR(G491))</f>
      </c>
    </row>
    <row r="492" spans="1:16" x14ac:dyDescent="0.25">
      <c r="A492" s="9"/>
      <c r="B492" s="9"/>
      <c r="C492" s="11"/>
      <c r="D492" s="12"/>
      <c r="E492" s="9"/>
      <c r="F492" s="12"/>
      <c r="G492" s="11"/>
      <c r="H492" s="12"/>
      <c r="I492" s="12"/>
      <c r="J492" s="13">
        <f>IF(OR(G492="",H492=""),"",ROUND(N(H492)*IFERROR(INDEX(Settings!$B$2:$B$11,MATCH(E492,Settings!$A$2:$A$11,0)),0),2))</f>
      </c>
      <c r="K492" s="13">
        <f>IF(G492="","",N(H492)-N(D492)-N(J492)-N(I492))</f>
      </c>
      <c r="L492" s="14">
        <f>IF(OR(G492="",N(H492)=0),"",K492/H492)</f>
      </c>
      <c r="M492" s="15">
        <f>IF(OR(G492="",C492=""),"",G492-C492)</f>
      </c>
      <c r="N492" s="15">
        <f>IF(A492="","",IF(G492="","IN STOCK","SOLD"))</f>
      </c>
      <c r="O492" s="15">
        <f>IF(G492="","",MONTH(G492))</f>
      </c>
      <c r="P492" s="15">
        <f>IF(G492="","",YEAR(G492))</f>
      </c>
    </row>
    <row r="493" spans="1:16" x14ac:dyDescent="0.25">
      <c r="A493" s="9"/>
      <c r="B493" s="9"/>
      <c r="C493" s="11"/>
      <c r="D493" s="12"/>
      <c r="E493" s="9"/>
      <c r="F493" s="12"/>
      <c r="G493" s="11"/>
      <c r="H493" s="12"/>
      <c r="I493" s="12"/>
      <c r="J493" s="13">
        <f>IF(OR(G493="",H493=""),"",ROUND(N(H493)*IFERROR(INDEX(Settings!$B$2:$B$11,MATCH(E493,Settings!$A$2:$A$11,0)),0),2))</f>
      </c>
      <c r="K493" s="13">
        <f>IF(G493="","",N(H493)-N(D493)-N(J493)-N(I493))</f>
      </c>
      <c r="L493" s="14">
        <f>IF(OR(G493="",N(H493)=0),"",K493/H493)</f>
      </c>
      <c r="M493" s="15">
        <f>IF(OR(G493="",C493=""),"",G493-C493)</f>
      </c>
      <c r="N493" s="15">
        <f>IF(A493="","",IF(G493="","IN STOCK","SOLD"))</f>
      </c>
      <c r="O493" s="15">
        <f>IF(G493="","",MONTH(G493))</f>
      </c>
      <c r="P493" s="15">
        <f>IF(G493="","",YEAR(G493))</f>
      </c>
    </row>
    <row r="494" spans="1:16" x14ac:dyDescent="0.25">
      <c r="A494" s="9"/>
      <c r="B494" s="9"/>
      <c r="C494" s="11"/>
      <c r="D494" s="12"/>
      <c r="E494" s="9"/>
      <c r="F494" s="12"/>
      <c r="G494" s="11"/>
      <c r="H494" s="12"/>
      <c r="I494" s="12"/>
      <c r="J494" s="13">
        <f>IF(OR(G494="",H494=""),"",ROUND(N(H494)*IFERROR(INDEX(Settings!$B$2:$B$11,MATCH(E494,Settings!$A$2:$A$11,0)),0),2))</f>
      </c>
      <c r="K494" s="13">
        <f>IF(G494="","",N(H494)-N(D494)-N(J494)-N(I494))</f>
      </c>
      <c r="L494" s="14">
        <f>IF(OR(G494="",N(H494)=0),"",K494/H494)</f>
      </c>
      <c r="M494" s="15">
        <f>IF(OR(G494="",C494=""),"",G494-C494)</f>
      </c>
      <c r="N494" s="15">
        <f>IF(A494="","",IF(G494="","IN STOCK","SOLD"))</f>
      </c>
      <c r="O494" s="15">
        <f>IF(G494="","",MONTH(G494))</f>
      </c>
      <c r="P494" s="15">
        <f>IF(G494="","",YEAR(G494))</f>
      </c>
    </row>
    <row r="495" spans="1:16" x14ac:dyDescent="0.25">
      <c r="A495" s="9"/>
      <c r="B495" s="9"/>
      <c r="C495" s="11"/>
      <c r="D495" s="12"/>
      <c r="E495" s="9"/>
      <c r="F495" s="12"/>
      <c r="G495" s="11"/>
      <c r="H495" s="12"/>
      <c r="I495" s="12"/>
      <c r="J495" s="13">
        <f>IF(OR(G495="",H495=""),"",ROUND(N(H495)*IFERROR(INDEX(Settings!$B$2:$B$11,MATCH(E495,Settings!$A$2:$A$11,0)),0),2))</f>
      </c>
      <c r="K495" s="13">
        <f>IF(G495="","",N(H495)-N(D495)-N(J495)-N(I495))</f>
      </c>
      <c r="L495" s="14">
        <f>IF(OR(G495="",N(H495)=0),"",K495/H495)</f>
      </c>
      <c r="M495" s="15">
        <f>IF(OR(G495="",C495=""),"",G495-C495)</f>
      </c>
      <c r="N495" s="15">
        <f>IF(A495="","",IF(G495="","IN STOCK","SOLD"))</f>
      </c>
      <c r="O495" s="15">
        <f>IF(G495="","",MONTH(G495))</f>
      </c>
      <c r="P495" s="15">
        <f>IF(G495="","",YEAR(G495))</f>
      </c>
    </row>
    <row r="496" spans="1:16" x14ac:dyDescent="0.25">
      <c r="A496" s="9"/>
      <c r="B496" s="9"/>
      <c r="C496" s="11"/>
      <c r="D496" s="12"/>
      <c r="E496" s="9"/>
      <c r="F496" s="12"/>
      <c r="G496" s="11"/>
      <c r="H496" s="12"/>
      <c r="I496" s="12"/>
      <c r="J496" s="13">
        <f>IF(OR(G496="",H496=""),"",ROUND(N(H496)*IFERROR(INDEX(Settings!$B$2:$B$11,MATCH(E496,Settings!$A$2:$A$11,0)),0),2))</f>
      </c>
      <c r="K496" s="13">
        <f>IF(G496="","",N(H496)-N(D496)-N(J496)-N(I496))</f>
      </c>
      <c r="L496" s="14">
        <f>IF(OR(G496="",N(H496)=0),"",K496/H496)</f>
      </c>
      <c r="M496" s="15">
        <f>IF(OR(G496="",C496=""),"",G496-C496)</f>
      </c>
      <c r="N496" s="15">
        <f>IF(A496="","",IF(G496="","IN STOCK","SOLD"))</f>
      </c>
      <c r="O496" s="15">
        <f>IF(G496="","",MONTH(G496))</f>
      </c>
      <c r="P496" s="15">
        <f>IF(G496="","",YEAR(G496))</f>
      </c>
    </row>
    <row r="497" spans="1:16" x14ac:dyDescent="0.25">
      <c r="A497" s="9"/>
      <c r="B497" s="9"/>
      <c r="C497" s="11"/>
      <c r="D497" s="12"/>
      <c r="E497" s="9"/>
      <c r="F497" s="12"/>
      <c r="G497" s="11"/>
      <c r="H497" s="12"/>
      <c r="I497" s="12"/>
      <c r="J497" s="13">
        <f>IF(OR(G497="",H497=""),"",ROUND(N(H497)*IFERROR(INDEX(Settings!$B$2:$B$11,MATCH(E497,Settings!$A$2:$A$11,0)),0),2))</f>
      </c>
      <c r="K497" s="13">
        <f>IF(G497="","",N(H497)-N(D497)-N(J497)-N(I497))</f>
      </c>
      <c r="L497" s="14">
        <f>IF(OR(G497="",N(H497)=0),"",K497/H497)</f>
      </c>
      <c r="M497" s="15">
        <f>IF(OR(G497="",C497=""),"",G497-C497)</f>
      </c>
      <c r="N497" s="15">
        <f>IF(A497="","",IF(G497="","IN STOCK","SOLD"))</f>
      </c>
      <c r="O497" s="15">
        <f>IF(G497="","",MONTH(G497))</f>
      </c>
      <c r="P497" s="15">
        <f>IF(G497="","",YEAR(G497))</f>
      </c>
    </row>
    <row r="498" spans="1:16" x14ac:dyDescent="0.25">
      <c r="A498" s="9"/>
      <c r="B498" s="9"/>
      <c r="C498" s="11"/>
      <c r="D498" s="12"/>
      <c r="E498" s="9"/>
      <c r="F498" s="12"/>
      <c r="G498" s="11"/>
      <c r="H498" s="12"/>
      <c r="I498" s="12"/>
      <c r="J498" s="13">
        <f>IF(OR(G498="",H498=""),"",ROUND(N(H498)*IFERROR(INDEX(Settings!$B$2:$B$11,MATCH(E498,Settings!$A$2:$A$11,0)),0),2))</f>
      </c>
      <c r="K498" s="13">
        <f>IF(G498="","",N(H498)-N(D498)-N(J498)-N(I498))</f>
      </c>
      <c r="L498" s="14">
        <f>IF(OR(G498="",N(H498)=0),"",K498/H498)</f>
      </c>
      <c r="M498" s="15">
        <f>IF(OR(G498="",C498=""),"",G498-C498)</f>
      </c>
      <c r="N498" s="15">
        <f>IF(A498="","",IF(G498="","IN STOCK","SOLD"))</f>
      </c>
      <c r="O498" s="15">
        <f>IF(G498="","",MONTH(G498))</f>
      </c>
      <c r="P498" s="15">
        <f>IF(G498="","",YEAR(G498))</f>
      </c>
    </row>
    <row r="499" spans="1:16" x14ac:dyDescent="0.25">
      <c r="A499" s="9"/>
      <c r="B499" s="9"/>
      <c r="C499" s="11"/>
      <c r="D499" s="12"/>
      <c r="E499" s="9"/>
      <c r="F499" s="12"/>
      <c r="G499" s="11"/>
      <c r="H499" s="12"/>
      <c r="I499" s="12"/>
      <c r="J499" s="13">
        <f>IF(OR(G499="",H499=""),"",ROUND(N(H499)*IFERROR(INDEX(Settings!$B$2:$B$11,MATCH(E499,Settings!$A$2:$A$11,0)),0),2))</f>
      </c>
      <c r="K499" s="13">
        <f>IF(G499="","",N(H499)-N(D499)-N(J499)-N(I499))</f>
      </c>
      <c r="L499" s="14">
        <f>IF(OR(G499="",N(H499)=0),"",K499/H499)</f>
      </c>
      <c r="M499" s="15">
        <f>IF(OR(G499="",C499=""),"",G499-C499)</f>
      </c>
      <c r="N499" s="15">
        <f>IF(A499="","",IF(G499="","IN STOCK","SOLD"))</f>
      </c>
      <c r="O499" s="15">
        <f>IF(G499="","",MONTH(G499))</f>
      </c>
      <c r="P499" s="15">
        <f>IF(G499="","",YEAR(G499))</f>
      </c>
    </row>
    <row r="500" spans="1:16" x14ac:dyDescent="0.25">
      <c r="A500" s="9"/>
      <c r="B500" s="9"/>
      <c r="C500" s="11"/>
      <c r="D500" s="12"/>
      <c r="E500" s="9"/>
      <c r="F500" s="12"/>
      <c r="G500" s="11"/>
      <c r="H500" s="12"/>
      <c r="I500" s="12"/>
      <c r="J500" s="13">
        <f>IF(OR(G500="",H500=""),"",ROUND(N(H500)*IFERROR(INDEX(Settings!$B$2:$B$11,MATCH(E500,Settings!$A$2:$A$11,0)),0),2))</f>
      </c>
      <c r="K500" s="13">
        <f>IF(G500="","",N(H500)-N(D500)-N(J500)-N(I500))</f>
      </c>
      <c r="L500" s="14">
        <f>IF(OR(G500="",N(H500)=0),"",K500/H500)</f>
      </c>
      <c r="M500" s="15">
        <f>IF(OR(G500="",C500=""),"",G500-C500)</f>
      </c>
      <c r="N500" s="15">
        <f>IF(A500="","",IF(G500="","IN STOCK","SOLD"))</f>
      </c>
      <c r="O500" s="15">
        <f>IF(G500="","",MONTH(G500))</f>
      </c>
      <c r="P500" s="15">
        <f>IF(G500="","",YEAR(G500))</f>
      </c>
    </row>
    <row r="501" spans="1:16" x14ac:dyDescent="0.25">
      <c r="A501" s="9"/>
      <c r="B501" s="9"/>
      <c r="C501" s="11"/>
      <c r="D501" s="12"/>
      <c r="E501" s="9"/>
      <c r="F501" s="12"/>
      <c r="G501" s="11"/>
      <c r="H501" s="12"/>
      <c r="I501" s="12"/>
      <c r="J501" s="13">
        <f>IF(OR(G501="",H501=""),"",ROUND(N(H501)*IFERROR(INDEX(Settings!$B$2:$B$11,MATCH(E501,Settings!$A$2:$A$11,0)),0),2))</f>
      </c>
      <c r="K501" s="13">
        <f>IF(G501="","",N(H501)-N(D501)-N(J501)-N(I501))</f>
      </c>
      <c r="L501" s="14">
        <f>IF(OR(G501="",N(H501)=0),"",K501/H501)</f>
      </c>
      <c r="M501" s="15">
        <f>IF(OR(G501="",C501=""),"",G501-C501)</f>
      </c>
      <c r="N501" s="15">
        <f>IF(A501="","",IF(G501="","IN STOCK","SOLD"))</f>
      </c>
      <c r="O501" s="15">
        <f>IF(G501="","",MONTH(G501))</f>
      </c>
      <c r="P501" s="15">
        <f>IF(G501="","",YEAR(G501))</f>
      </c>
    </row>
  </sheetData>
  <conditionalFormatting sqref="N2:N501">
    <cfRule type="cellIs" dxfId="0" priority="1" operator="equal">
      <formula>"IN STOCK"</formula>
    </cfRule>
  </conditionalFormatting>
  <dataValidations count="14">
    <dataValidation type="list" allowBlank="1" showErrorMessage="1" errorTitle="Pick from the list" error="Choose a value from the drop-down (edit the lists on the Settings tab)." sqref="B10:B501">
      <formula1>Settings!$C$2:$C$11</formula1>
    </dataValidation>
    <dataValidation type="list" allowBlank="1" showErrorMessage="1" errorTitle="Pick from the list" error="Choose a value from the drop-down (edit the lists on the Settings tab)." sqref="B2:B501">
      <formula1>Settings!$C$2:$C$11</formula1>
    </dataValidation>
    <dataValidation type="date" operator="greaterThan" allowBlank="1" showErrorMessage="1" error="Enter a date, e.g. 2026-03-14." sqref="C10:C501">
      <formula1>36526</formula1>
    </dataValidation>
    <dataValidation type="date" operator="greaterThan" allowBlank="1" showErrorMessage="1" error="Enter a date, e.g. 2026-03-14." sqref="C2:C501">
      <formula1>36526</formula1>
    </dataValidation>
    <dataValidation type="decimal" operator="greaterThanOrEqual" allowBlank="1" showErrorMessage="1" error="Enter a number (0 or more)." sqref="D10:D501">
      <formula1>0</formula1>
    </dataValidation>
    <dataValidation type="decimal" operator="greaterThanOrEqual" allowBlank="1" showErrorMessage="1" error="Enter a number (0 or more)." sqref="D2:D501">
      <formula1>0</formula1>
    </dataValidation>
    <dataValidation type="list" allowBlank="1" showErrorMessage="1" errorTitle="Pick from the list" error="Choose a value from the drop-down (edit the lists on the Settings tab)." sqref="E10:E501">
      <formula1>Settings!$A$2:$A$11</formula1>
    </dataValidation>
    <dataValidation type="list" allowBlank="1" showErrorMessage="1" errorTitle="Pick from the list" error="Choose a value from the drop-down (edit the lists on the Settings tab)." sqref="E2:E501">
      <formula1>Settings!$A$2:$A$11</formula1>
    </dataValidation>
    <dataValidation type="decimal" operator="greaterThanOrEqual" allowBlank="1" showErrorMessage="1" error="Enter a number (0 or more)." sqref="F10:F501">
      <formula1>0</formula1>
    </dataValidation>
    <dataValidation type="decimal" operator="greaterThanOrEqual" allowBlank="1" showErrorMessage="1" error="Enter a number (0 or more)." sqref="F2:F501">
      <formula1>0</formula1>
    </dataValidation>
    <dataValidation type="date" operator="greaterThan" allowBlank="1" showErrorMessage="1" error="Enter a date, e.g. 2026-03-14." sqref="G10:G501">
      <formula1>36526</formula1>
    </dataValidation>
    <dataValidation type="date" operator="greaterThan" allowBlank="1" showErrorMessage="1" error="Enter a date, e.g. 2026-03-14." sqref="G2:G501">
      <formula1>36526</formula1>
    </dataValidation>
    <dataValidation type="decimal" operator="greaterThanOrEqual" allowBlank="1" showErrorMessage="1" error="Enter a number (0 or more)." sqref="H10:I501">
      <formula1>0</formula1>
    </dataValidation>
    <dataValidation type="decimal" operator="greaterThanOrEqual" allowBlank="1" showErrorMessage="1" error="Enter a number (0 or more)." sqref="H2:I501">
      <formula1>0</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A100"/>
    <pageSetUpPr fitToPage="1"/>
  </sheetPr>
  <dimension ref="A1:L16"/>
  <sheetFormatPr defaultRowHeight="15" outlineLevelRow="0" outlineLevelCol="0" x14ac:dyDescent="55"/>
  <cols>
    <col min="1" max="2" width="8" customWidth="1"/>
    <col min="3" max="3" width="11" customWidth="1"/>
    <col min="4" max="4" width="10" customWidth="1"/>
    <col min="5" max="5" width="11" customWidth="1"/>
    <col min="6" max="6" width="10" customWidth="1"/>
    <col min="7" max="7" width="11" customWidth="1"/>
    <col min="8" max="8" width="3" customWidth="1"/>
    <col min="9" max="9" width="22" customWidth="1"/>
    <col min="11" max="12" width="11" customWidth="1"/>
  </cols>
  <sheetData>
    <row r="1" spans="1:1" x14ac:dyDescent="0.25">
      <c r="A1" s="1">
        <f>"Reseller dashboard "&amp;Settings!E2</f>
      </c>
    </row>
    <row r="3" spans="1:12" x14ac:dyDescent="0.25">
      <c r="A3" s="4" t="s">
        <v>15</v>
      </c>
      <c r="B3" s="4" t="s">
        <v>16</v>
      </c>
      <c r="C3" s="4" t="s">
        <v>17</v>
      </c>
      <c r="D3" s="4" t="s">
        <v>18</v>
      </c>
      <c r="E3" s="4" t="s">
        <v>19</v>
      </c>
      <c r="F3" s="4" t="s">
        <v>20</v>
      </c>
      <c r="G3" s="4" t="s">
        <v>21</v>
      </c>
      <c r="I3" s="4" t="s">
        <v>22</v>
      </c>
      <c r="J3" s="4" t="s">
        <v>16</v>
      </c>
      <c r="K3" s="4" t="s">
        <v>17</v>
      </c>
      <c r="L3" s="4" t="s">
        <v>21</v>
      </c>
    </row>
    <row r="4" spans="1:12" x14ac:dyDescent="0.25">
      <c r="A4" t="s">
        <v>23</v>
      </c>
      <c r="B4">
        <f>COUNTIFS(Inventory!$O$2:$O$501,1,Inventory!$P$2:$P$501,Settings!$E$2)</f>
      </c>
      <c r="C4" s="5">
        <f>SUMIFS(Inventory!$H$2:$H$501,Inventory!$O$2:$O$501,1,Inventory!$P$2:$P$501,Settings!$E$2)</f>
      </c>
      <c r="D4" s="5">
        <f>SUMIFS(Inventory!$J$2:$J$501,Inventory!$O$2:$O$501,1,Inventory!$P$2:$P$501,Settings!$E$2)</f>
      </c>
      <c r="E4" s="5">
        <f>SUMIFS(Inventory!$D$2:$D$501,Inventory!$O$2:$O$501,1,Inventory!$P$2:$P$501,Settings!$E$2)</f>
      </c>
      <c r="F4" s="5">
        <f>SUMIFS(Inventory!$I$2:$I$501,Inventory!$O$2:$O$501,1,Inventory!$P$2:$P$501,Settings!$E$2)</f>
      </c>
      <c r="G4" s="5">
        <f>C4-D4-E4-F4</f>
      </c>
      <c r="I4">
        <f>IF(Settings!A2="","",Settings!A2)</f>
      </c>
      <c r="J4">
        <f>IF(I4="","",COUNTIFS(Inventory!$E$2:$E$501,I4,Inventory!$P$2:$P$501,Settings!$E$2))</f>
      </c>
      <c r="K4" s="5">
        <f>IF(I4="","",SUMIFS(Inventory!$H$2:$H$501,Inventory!$E$2:$E$501,I4,Inventory!$P$2:$P$501,Settings!$E$2))</f>
      </c>
      <c r="L4" s="5">
        <f>IF(I4="","",SUMIFS(Inventory!$K$2:$K$501,Inventory!$E$2:$E$501,I4,Inventory!$P$2:$P$501,Settings!$E$2))</f>
      </c>
    </row>
    <row r="5" spans="1:12" x14ac:dyDescent="0.25">
      <c r="A5" t="s">
        <v>24</v>
      </c>
      <c r="B5">
        <f>COUNTIFS(Inventory!$O$2:$O$501,2,Inventory!$P$2:$P$501,Settings!$E$2)</f>
      </c>
      <c r="C5" s="5">
        <f>SUMIFS(Inventory!$H$2:$H$501,Inventory!$O$2:$O$501,2,Inventory!$P$2:$P$501,Settings!$E$2)</f>
      </c>
      <c r="D5" s="5">
        <f>SUMIFS(Inventory!$J$2:$J$501,Inventory!$O$2:$O$501,2,Inventory!$P$2:$P$501,Settings!$E$2)</f>
      </c>
      <c r="E5" s="5">
        <f>SUMIFS(Inventory!$D$2:$D$501,Inventory!$O$2:$O$501,2,Inventory!$P$2:$P$501,Settings!$E$2)</f>
      </c>
      <c r="F5" s="5">
        <f>SUMIFS(Inventory!$I$2:$I$501,Inventory!$O$2:$O$501,2,Inventory!$P$2:$P$501,Settings!$E$2)</f>
      </c>
      <c r="G5" s="5">
        <f>C5-D5-E5-F5</f>
      </c>
      <c r="I5">
        <f>IF(Settings!A3="","",Settings!A3)</f>
      </c>
      <c r="J5">
        <f>IF(I5="","",COUNTIFS(Inventory!$E$2:$E$501,I5,Inventory!$P$2:$P$501,Settings!$E$2))</f>
      </c>
      <c r="K5" s="5">
        <f>IF(I5="","",SUMIFS(Inventory!$H$2:$H$501,Inventory!$E$2:$E$501,I5,Inventory!$P$2:$P$501,Settings!$E$2))</f>
      </c>
      <c r="L5" s="5">
        <f>IF(I5="","",SUMIFS(Inventory!$K$2:$K$501,Inventory!$E$2:$E$501,I5,Inventory!$P$2:$P$501,Settings!$E$2))</f>
      </c>
    </row>
    <row r="6" spans="1:12" x14ac:dyDescent="0.25">
      <c r="A6" t="s">
        <v>25</v>
      </c>
      <c r="B6">
        <f>COUNTIFS(Inventory!$O$2:$O$501,3,Inventory!$P$2:$P$501,Settings!$E$2)</f>
      </c>
      <c r="C6" s="5">
        <f>SUMIFS(Inventory!$H$2:$H$501,Inventory!$O$2:$O$501,3,Inventory!$P$2:$P$501,Settings!$E$2)</f>
      </c>
      <c r="D6" s="5">
        <f>SUMIFS(Inventory!$J$2:$J$501,Inventory!$O$2:$O$501,3,Inventory!$P$2:$P$501,Settings!$E$2)</f>
      </c>
      <c r="E6" s="5">
        <f>SUMIFS(Inventory!$D$2:$D$501,Inventory!$O$2:$O$501,3,Inventory!$P$2:$P$501,Settings!$E$2)</f>
      </c>
      <c r="F6" s="5">
        <f>SUMIFS(Inventory!$I$2:$I$501,Inventory!$O$2:$O$501,3,Inventory!$P$2:$P$501,Settings!$E$2)</f>
      </c>
      <c r="G6" s="5">
        <f>C6-D6-E6-F6</f>
      </c>
      <c r="I6">
        <f>IF(Settings!A4="","",Settings!A4)</f>
      </c>
      <c r="J6">
        <f>IF(I6="","",COUNTIFS(Inventory!$E$2:$E$501,I6,Inventory!$P$2:$P$501,Settings!$E$2))</f>
      </c>
      <c r="K6" s="5">
        <f>IF(I6="","",SUMIFS(Inventory!$H$2:$H$501,Inventory!$E$2:$E$501,I6,Inventory!$P$2:$P$501,Settings!$E$2))</f>
      </c>
      <c r="L6" s="5">
        <f>IF(I6="","",SUMIFS(Inventory!$K$2:$K$501,Inventory!$E$2:$E$501,I6,Inventory!$P$2:$P$501,Settings!$E$2))</f>
      </c>
    </row>
    <row r="7" spans="1:12" x14ac:dyDescent="0.25">
      <c r="A7" t="s">
        <v>26</v>
      </c>
      <c r="B7">
        <f>COUNTIFS(Inventory!$O$2:$O$501,4,Inventory!$P$2:$P$501,Settings!$E$2)</f>
      </c>
      <c r="C7" s="5">
        <f>SUMIFS(Inventory!$H$2:$H$501,Inventory!$O$2:$O$501,4,Inventory!$P$2:$P$501,Settings!$E$2)</f>
      </c>
      <c r="D7" s="5">
        <f>SUMIFS(Inventory!$J$2:$J$501,Inventory!$O$2:$O$501,4,Inventory!$P$2:$P$501,Settings!$E$2)</f>
      </c>
      <c r="E7" s="5">
        <f>SUMIFS(Inventory!$D$2:$D$501,Inventory!$O$2:$O$501,4,Inventory!$P$2:$P$501,Settings!$E$2)</f>
      </c>
      <c r="F7" s="5">
        <f>SUMIFS(Inventory!$I$2:$I$501,Inventory!$O$2:$O$501,4,Inventory!$P$2:$P$501,Settings!$E$2)</f>
      </c>
      <c r="G7" s="5">
        <f>C7-D7-E7-F7</f>
      </c>
      <c r="I7">
        <f>IF(Settings!A5="","",Settings!A5)</f>
      </c>
      <c r="J7">
        <f>IF(I7="","",COUNTIFS(Inventory!$E$2:$E$501,I7,Inventory!$P$2:$P$501,Settings!$E$2))</f>
      </c>
      <c r="K7" s="5">
        <f>IF(I7="","",SUMIFS(Inventory!$H$2:$H$501,Inventory!$E$2:$E$501,I7,Inventory!$P$2:$P$501,Settings!$E$2))</f>
      </c>
      <c r="L7" s="5">
        <f>IF(I7="","",SUMIFS(Inventory!$K$2:$K$501,Inventory!$E$2:$E$501,I7,Inventory!$P$2:$P$501,Settings!$E$2))</f>
      </c>
    </row>
    <row r="8" spans="1:12" x14ac:dyDescent="0.25">
      <c r="A8" t="s">
        <v>27</v>
      </c>
      <c r="B8">
        <f>COUNTIFS(Inventory!$O$2:$O$501,5,Inventory!$P$2:$P$501,Settings!$E$2)</f>
      </c>
      <c r="C8" s="5">
        <f>SUMIFS(Inventory!$H$2:$H$501,Inventory!$O$2:$O$501,5,Inventory!$P$2:$P$501,Settings!$E$2)</f>
      </c>
      <c r="D8" s="5">
        <f>SUMIFS(Inventory!$J$2:$J$501,Inventory!$O$2:$O$501,5,Inventory!$P$2:$P$501,Settings!$E$2)</f>
      </c>
      <c r="E8" s="5">
        <f>SUMIFS(Inventory!$D$2:$D$501,Inventory!$O$2:$O$501,5,Inventory!$P$2:$P$501,Settings!$E$2)</f>
      </c>
      <c r="F8" s="5">
        <f>SUMIFS(Inventory!$I$2:$I$501,Inventory!$O$2:$O$501,5,Inventory!$P$2:$P$501,Settings!$E$2)</f>
      </c>
      <c r="G8" s="5">
        <f>C8-D8-E8-F8</f>
      </c>
      <c r="I8">
        <f>IF(Settings!A6="","",Settings!A6)</f>
      </c>
      <c r="J8">
        <f>IF(I8="","",COUNTIFS(Inventory!$E$2:$E$501,I8,Inventory!$P$2:$P$501,Settings!$E$2))</f>
      </c>
      <c r="K8" s="5">
        <f>IF(I8="","",SUMIFS(Inventory!$H$2:$H$501,Inventory!$E$2:$E$501,I8,Inventory!$P$2:$P$501,Settings!$E$2))</f>
      </c>
      <c r="L8" s="5">
        <f>IF(I8="","",SUMIFS(Inventory!$K$2:$K$501,Inventory!$E$2:$E$501,I8,Inventory!$P$2:$P$501,Settings!$E$2))</f>
      </c>
    </row>
    <row r="9" spans="1:7" x14ac:dyDescent="0.25">
      <c r="A9" t="s">
        <v>28</v>
      </c>
      <c r="B9">
        <f>COUNTIFS(Inventory!$O$2:$O$501,6,Inventory!$P$2:$P$501,Settings!$E$2)</f>
      </c>
      <c r="C9" s="5">
        <f>SUMIFS(Inventory!$H$2:$H$501,Inventory!$O$2:$O$501,6,Inventory!$P$2:$P$501,Settings!$E$2)</f>
      </c>
      <c r="D9" s="5">
        <f>SUMIFS(Inventory!$J$2:$J$501,Inventory!$O$2:$O$501,6,Inventory!$P$2:$P$501,Settings!$E$2)</f>
      </c>
      <c r="E9" s="5">
        <f>SUMIFS(Inventory!$D$2:$D$501,Inventory!$O$2:$O$501,6,Inventory!$P$2:$P$501,Settings!$E$2)</f>
      </c>
      <c r="F9" s="5">
        <f>SUMIFS(Inventory!$I$2:$I$501,Inventory!$O$2:$O$501,6,Inventory!$P$2:$P$501,Settings!$E$2)</f>
      </c>
      <c r="G9" s="5">
        <f>C9-D9-E9-F9</f>
      </c>
    </row>
    <row r="10" spans="1:10" x14ac:dyDescent="0.25">
      <c r="A10" t="s">
        <v>29</v>
      </c>
      <c r="B10">
        <f>COUNTIFS(Inventory!$O$2:$O$501,7,Inventory!$P$2:$P$501,Settings!$E$2)</f>
      </c>
      <c r="C10" s="5">
        <f>SUMIFS(Inventory!$H$2:$H$501,Inventory!$O$2:$O$501,7,Inventory!$P$2:$P$501,Settings!$E$2)</f>
      </c>
      <c r="D10" s="5">
        <f>SUMIFS(Inventory!$J$2:$J$501,Inventory!$O$2:$O$501,7,Inventory!$P$2:$P$501,Settings!$E$2)</f>
      </c>
      <c r="E10" s="5">
        <f>SUMIFS(Inventory!$D$2:$D$501,Inventory!$O$2:$O$501,7,Inventory!$P$2:$P$501,Settings!$E$2)</f>
      </c>
      <c r="F10" s="5">
        <f>SUMIFS(Inventory!$I$2:$I$501,Inventory!$O$2:$O$501,7,Inventory!$P$2:$P$501,Settings!$E$2)</f>
      </c>
      <c r="G10" s="5">
        <f>C10-D10-E10-F10</f>
      </c>
      <c r="I10" s="4" t="s">
        <v>30</v>
      </c>
      <c r="J10" s="4" t="s">
        <v>31</v>
      </c>
    </row>
    <row r="11" spans="1:10" x14ac:dyDescent="0.25">
      <c r="A11" t="s">
        <v>32</v>
      </c>
      <c r="B11">
        <f>COUNTIFS(Inventory!$O$2:$O$501,8,Inventory!$P$2:$P$501,Settings!$E$2)</f>
      </c>
      <c r="C11" s="5">
        <f>SUMIFS(Inventory!$H$2:$H$501,Inventory!$O$2:$O$501,8,Inventory!$P$2:$P$501,Settings!$E$2)</f>
      </c>
      <c r="D11" s="5">
        <f>SUMIFS(Inventory!$J$2:$J$501,Inventory!$O$2:$O$501,8,Inventory!$P$2:$P$501,Settings!$E$2)</f>
      </c>
      <c r="E11" s="5">
        <f>SUMIFS(Inventory!$D$2:$D$501,Inventory!$O$2:$O$501,8,Inventory!$P$2:$P$501,Settings!$E$2)</f>
      </c>
      <c r="F11" s="5">
        <f>SUMIFS(Inventory!$I$2:$I$501,Inventory!$O$2:$O$501,8,Inventory!$P$2:$P$501,Settings!$E$2)</f>
      </c>
      <c r="G11" s="5">
        <f>C11-D11-E11-F11</f>
      </c>
      <c r="I11" s="6" t="s">
        <v>33</v>
      </c>
      <c r="J11" s="6">
        <f>COUNTIF(Inventory!$N$2:$N$501,"IN STOCK")</f>
      </c>
    </row>
    <row r="12" spans="1:10" x14ac:dyDescent="0.25">
      <c r="A12" t="s">
        <v>34</v>
      </c>
      <c r="B12">
        <f>COUNTIFS(Inventory!$O$2:$O$501,9,Inventory!$P$2:$P$501,Settings!$E$2)</f>
      </c>
      <c r="C12" s="5">
        <f>SUMIFS(Inventory!$H$2:$H$501,Inventory!$O$2:$O$501,9,Inventory!$P$2:$P$501,Settings!$E$2)</f>
      </c>
      <c r="D12" s="5">
        <f>SUMIFS(Inventory!$J$2:$J$501,Inventory!$O$2:$O$501,9,Inventory!$P$2:$P$501,Settings!$E$2)</f>
      </c>
      <c r="E12" s="5">
        <f>SUMIFS(Inventory!$D$2:$D$501,Inventory!$O$2:$O$501,9,Inventory!$P$2:$P$501,Settings!$E$2)</f>
      </c>
      <c r="F12" s="5">
        <f>SUMIFS(Inventory!$I$2:$I$501,Inventory!$O$2:$O$501,9,Inventory!$P$2:$P$501,Settings!$E$2)</f>
      </c>
      <c r="G12" s="5">
        <f>C12-D12-E12-F12</f>
      </c>
      <c r="I12" s="6" t="s">
        <v>35</v>
      </c>
      <c r="J12" s="7">
        <f>SUMIFS(Inventory!$D$2:$D$501,Inventory!$N$2:$N$501,"IN STOCK")</f>
      </c>
    </row>
    <row r="13" spans="1:10" x14ac:dyDescent="0.25">
      <c r="A13" t="s">
        <v>36</v>
      </c>
      <c r="B13">
        <f>COUNTIFS(Inventory!$O$2:$O$501,10,Inventory!$P$2:$P$501,Settings!$E$2)</f>
      </c>
      <c r="C13" s="5">
        <f>SUMIFS(Inventory!$H$2:$H$501,Inventory!$O$2:$O$501,10,Inventory!$P$2:$P$501,Settings!$E$2)</f>
      </c>
      <c r="D13" s="5">
        <f>SUMIFS(Inventory!$J$2:$J$501,Inventory!$O$2:$O$501,10,Inventory!$P$2:$P$501,Settings!$E$2)</f>
      </c>
      <c r="E13" s="5">
        <f>SUMIFS(Inventory!$D$2:$D$501,Inventory!$O$2:$O$501,10,Inventory!$P$2:$P$501,Settings!$E$2)</f>
      </c>
      <c r="F13" s="5">
        <f>SUMIFS(Inventory!$I$2:$I$501,Inventory!$O$2:$O$501,10,Inventory!$P$2:$P$501,Settings!$E$2)</f>
      </c>
      <c r="G13" s="5">
        <f>C13-D13-E13-F13</f>
      </c>
      <c r="I13" s="6" t="s">
        <v>37</v>
      </c>
      <c r="J13" s="7">
        <f>SUMIFS(Inventory!$F$2:$F$501,Inventory!$N$2:$N$501,"IN STOCK")</f>
      </c>
    </row>
    <row r="14" spans="1:7" x14ac:dyDescent="0.25">
      <c r="A14" t="s">
        <v>38</v>
      </c>
      <c r="B14">
        <f>COUNTIFS(Inventory!$O$2:$O$501,11,Inventory!$P$2:$P$501,Settings!$E$2)</f>
      </c>
      <c r="C14" s="5">
        <f>SUMIFS(Inventory!$H$2:$H$501,Inventory!$O$2:$O$501,11,Inventory!$P$2:$P$501,Settings!$E$2)</f>
      </c>
      <c r="D14" s="5">
        <f>SUMIFS(Inventory!$J$2:$J$501,Inventory!$O$2:$O$501,11,Inventory!$P$2:$P$501,Settings!$E$2)</f>
      </c>
      <c r="E14" s="5">
        <f>SUMIFS(Inventory!$D$2:$D$501,Inventory!$O$2:$O$501,11,Inventory!$P$2:$P$501,Settings!$E$2)</f>
      </c>
      <c r="F14" s="5">
        <f>SUMIFS(Inventory!$I$2:$I$501,Inventory!$O$2:$O$501,11,Inventory!$P$2:$P$501,Settings!$E$2)</f>
      </c>
      <c r="G14" s="5">
        <f>C14-D14-E14-F14</f>
      </c>
    </row>
    <row r="15" spans="1:7" x14ac:dyDescent="0.25">
      <c r="A15" t="s">
        <v>39</v>
      </c>
      <c r="B15">
        <f>COUNTIFS(Inventory!$O$2:$O$501,12,Inventory!$P$2:$P$501,Settings!$E$2)</f>
      </c>
      <c r="C15" s="5">
        <f>SUMIFS(Inventory!$H$2:$H$501,Inventory!$O$2:$O$501,12,Inventory!$P$2:$P$501,Settings!$E$2)</f>
      </c>
      <c r="D15" s="5">
        <f>SUMIFS(Inventory!$J$2:$J$501,Inventory!$O$2:$O$501,12,Inventory!$P$2:$P$501,Settings!$E$2)</f>
      </c>
      <c r="E15" s="5">
        <f>SUMIFS(Inventory!$D$2:$D$501,Inventory!$O$2:$O$501,12,Inventory!$P$2:$P$501,Settings!$E$2)</f>
      </c>
      <c r="F15" s="5">
        <f>SUMIFS(Inventory!$I$2:$I$501,Inventory!$O$2:$O$501,12,Inventory!$P$2:$P$501,Settings!$E$2)</f>
      </c>
      <c r="G15" s="5">
        <f>C15-D15-E15-F15</f>
      </c>
    </row>
    <row r="16" spans="1:7" x14ac:dyDescent="0.25">
      <c r="A16" s="6" t="s">
        <v>40</v>
      </c>
      <c r="B16" s="6">
        <f>SUM(B4:B15)</f>
      </c>
      <c r="C16" s="7">
        <f>SUM(C4:C15)</f>
      </c>
      <c r="D16" s="7">
        <f>SUM(D4:D15)</f>
      </c>
      <c r="E16" s="7">
        <f>SUM(E4:E15)</f>
      </c>
      <c r="F16" s="7">
        <f>SUM(F4:F15)</f>
      </c>
      <c r="G16" s="7">
        <f>SUM(G4:G15)</f>
      </c>
    </row>
  </sheetData>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Dashboard</vt:lpstr>
      <vt:lpstr>Settings</vt:lpstr>
      <vt:lpstr>Inventory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Tuper</dc:creator>
  <dc:title/>
  <dc:subject/>
  <dc:description/>
  <cp:keywords/>
  <cp:category/>
  <cp:lastModifiedBy>Unknown</cp:lastModifiedBy>
  <dcterms:created xsi:type="dcterms:W3CDTF">2026-11-02T00:00:00Z</dcterms:created>
  <dcterms:modified xsi:type="dcterms:W3CDTF">2026-11-02T02:12:45Z</dcterms:modified>
</cp:coreProperties>
</file>