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ustomers" state="visible" r:id="rId7"/>
    <sheet sheetId="4" name="Visits" state="visible" r:id="rId8"/>
  </sheets>
  <calcPr calcId="171027" fullCalcOnLoad="1"/>
</workbook>
</file>

<file path=xl/sharedStrings.xml><?xml version="1.0" encoding="utf-8"?>
<sst xmlns="http://schemas.openxmlformats.org/spreadsheetml/2006/main" count="465" uniqueCount="68">
  <si>
    <t>Free Lawn Care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</si>
  <si>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</si>
  <si>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</si>
  <si>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</si>
  <si>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</si>
  <si>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</si>
  <si>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mowing price by lot size (column A is where each size band starts, in square feet), your add-on services and prices, and the year (G2).</t>
  </si>
  <si>
    <t>2. Customers: name, address and lot size. The mow price comes from your lot-size table.</t>
  </si>
  <si>
    <t>3. Visits: one row per service: date, customer, service (Mow or an add-on). The price fills in; type a different one only if you charged something else. Mark Paid Yes or No.</t>
  </si>
  <si>
    <t>What you get:</t>
  </si>
  <si>
    <t>Dashboard: visits and revenue by month and for the year, and the money customers still owe you. Customers: billed so far and what each one owes.</t>
  </si>
  <si>
    <t>Limits: 100 customers and 400 visits. Need equipment and fuel costs, profit, a season value for each lawn and visits per season by frequency? See the paid Lawn Care Business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</si>
  <si>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</si>
  <si>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</si>
  <si>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</si>
  <si>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</si>
  <si>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Visits</t>
  </si>
  <si>
    <t>Revenue</t>
  </si>
  <si>
    <t>Service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</si>
  <si>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</si>
  <si>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</si>
  <si>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</si>
  <si>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</si>
  <si>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</si>
  <si>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</si>
  <si>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</si>
  <si>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</si>
  <si>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</si>
  <si>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</si>
  <si>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</si>
  <si>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</si>
  <si>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visits</t>
  </si>
  <si>
    <t>Year</t>
  </si>
  <si>
    <t>Money owed to you</t>
  </si>
  <si>
    <t>Lot from (sq ft)</t>
  </si>
  <si>
    <t>Mow price</t>
  </si>
  <si>
    <t>Price</t>
  </si>
  <si>
    <t>Mow</t>
  </si>
  <si>
    <t>lot table</t>
  </si>
  <si>
    <t>Edging</t>
  </si>
  <si>
    <t>Leaf cleanup</t>
  </si>
  <si>
    <t>Hedge trimming</t>
  </si>
  <si>
    <t>Fertilizing</t>
  </si>
  <si>
    <t>Aeration</t>
  </si>
  <si>
    <t>Mulch (per yard)</t>
  </si>
  <si>
    <t>Customer</t>
  </si>
  <si>
    <t>Address</t>
  </si>
  <si>
    <t>Lot size (sq ft)</t>
  </si>
  <si>
    <t>Billed so far</t>
  </si>
  <si>
    <t>Owes</t>
  </si>
  <si>
    <t>R. Alvarez</t>
  </si>
  <si>
    <t>18 Linden Ct</t>
  </si>
  <si>
    <t>Maple Grove HOA</t>
  </si>
  <si>
    <t>Clubhouse lawns</t>
  </si>
  <si>
    <t>D. Fischer</t>
  </si>
  <si>
    <t>4 Ridge Rd</t>
  </si>
  <si>
    <t>P. Osei</t>
  </si>
  <si>
    <t>77 Cedar Ln</t>
  </si>
  <si>
    <t>St. Mark's Church</t>
  </si>
  <si>
    <t>200 Main St</t>
  </si>
  <si>
    <t>J. Kowalski</t>
  </si>
  <si>
    <t>9 Pond View</t>
  </si>
  <si>
    <t>Date</t>
  </si>
  <si>
    <t>List price</t>
  </si>
  <si>
    <t>Price charged (if different)</t>
  </si>
  <si>
    <t>Paid?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</si>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</sst>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3" fillId="2" borderId="0" xfId="0" applyFont="1" applyFill="1" applyAlignment="1">
      <alignment vertical="center" wrapText="1"/>
    </xf>
    <xf numFmtId="164" fontId="0" fillId="4" borderId="0" xfId="0" applyNumberFormat="1" applyFill="1"/>
    <xf numFmtId="165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FormatPr defaultRowHeight="15" outlineLevelRow="0" outlineLevelCol="0" x14ac:dyDescent="55"/>
  <cols>
    <col min="1" max="1" width="16" customWidth="1"/>
    <col min="2" max="2" width="12" customWidth="1"/>
    <col min="3" max="3" width="3" customWidth="1"/>
    <col min="4" max="4" width="18" customWidth="1"/>
    <col min="5" max="5" width="12" customWidth="1"/>
    <col min="6" max="6" width="3" customWidth="1"/>
    <col min="7" max="7" width="12" customWidth="1"/>
  </cols>
  <sheetData>
    <row r="1" spans="1:7" x14ac:dyDescent="0.25">
      <c r="A1" s="4" t="s">
        <v>34</v>
      </c>
      <c r="B1" s="4" t="s">
        <v>35</v>
      </c>
      <c r="D1" s="4" t="s">
        <v>18</v>
      </c>
      <c r="E1" s="4" t="s">
        <v>36</v>
      </c>
      <c r="G1" s="4" t="s">
        <v>32</v>
      </c>
    </row>
    <row r="2" spans="1:7" x14ac:dyDescent="0.25">
      <c r="A2" s="8">
        <v>0</v>
      </c>
      <c r="B2" s="9">
        <v>35</v>
      </c>
      <c r="D2" t="s">
        <v>37</v>
      </c>
      <c r="E2" s="5" t="s">
        <v>38</v>
      </c>
      <c r="G2" s="8">
        <v>2026</v>
      </c>
    </row>
    <row r="3" spans="1:5" x14ac:dyDescent="0.25">
      <c r="A3" s="8">
        <v>5001</v>
      </c>
      <c r="B3" s="9">
        <v>45</v>
      </c>
      <c r="D3" s="8" t="s">
        <v>39</v>
      </c>
      <c r="E3" s="9">
        <v>10</v>
      </c>
    </row>
    <row r="4" spans="1:5" x14ac:dyDescent="0.25">
      <c r="A4" s="8">
        <v>10001</v>
      </c>
      <c r="B4" s="9">
        <v>55</v>
      </c>
      <c r="D4" s="8" t="s">
        <v>40</v>
      </c>
      <c r="E4" s="9">
        <v>60</v>
      </c>
    </row>
    <row r="5" spans="1:5" x14ac:dyDescent="0.25">
      <c r="A5" s="8">
        <v>15001</v>
      </c>
      <c r="B5" s="9">
        <v>70</v>
      </c>
      <c r="D5" s="8" t="s">
        <v>41</v>
      </c>
      <c r="E5" s="9">
        <v>40</v>
      </c>
    </row>
    <row r="6" spans="1:5" x14ac:dyDescent="0.25">
      <c r="A6" s="8">
        <v>22001</v>
      </c>
      <c r="B6" s="9">
        <v>95</v>
      </c>
      <c r="D6" s="8" t="s">
        <v>42</v>
      </c>
      <c r="E6" s="9">
        <v>45</v>
      </c>
    </row>
    <row r="7" spans="1:5" x14ac:dyDescent="0.25">
      <c r="A7" s="8">
        <v>44001</v>
      </c>
      <c r="B7" s="9">
        <v>140</v>
      </c>
      <c r="D7" s="8" t="s">
        <v>43</v>
      </c>
      <c r="E7" s="9">
        <v>75</v>
      </c>
    </row>
    <row r="8" spans="1:5" x14ac:dyDescent="0.25">
      <c r="A8" s="8"/>
      <c r="B8" s="9"/>
      <c r="D8" s="8" t="s">
        <v>44</v>
      </c>
      <c r="E8" s="9">
        <v>65</v>
      </c>
    </row>
    <row r="9" spans="1:5" x14ac:dyDescent="0.25">
      <c r="A9" s="8"/>
      <c r="B9" s="9"/>
      <c r="D9" s="8"/>
      <c r="E9" s="9"/>
    </row>
    <row r="10" spans="1:5" x14ac:dyDescent="0.25">
      <c r="A10" s="8"/>
      <c r="B10" s="9"/>
      <c r="D10" s="8"/>
      <c r="E10" s="9"/>
    </row>
    <row r="11" spans="1:5" x14ac:dyDescent="0.25">
      <c r="A11" s="8"/>
      <c r="B11" s="9"/>
      <c r="D11" s="8"/>
      <c r="E11" s="9"/>
    </row>
    <row r="12" spans="4:5" x14ac:dyDescent="0.25">
      <c r="D12" s="8"/>
      <c r="E12" s="9"/>
    </row>
    <row r="13" spans="4:5" x14ac:dyDescent="0.25">
      <c r="D13" s="8"/>
      <c r="E13" s="9"/>
    </row>
    <row r="14" spans="4:5" x14ac:dyDescent="0.25">
      <c r="D14" s="8"/>
      <c r="E14" s="9"/>
    </row>
    <row r="15" spans="4:5" x14ac:dyDescent="0.25">
      <c r="D15" s="8"/>
      <c r="E15" s="9"/>
    </row>
    <row r="16" spans="4:5" x14ac:dyDescent="0.25">
      <c r="D16" s="8"/>
      <c r="E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11" customWidth="1"/>
    <col min="4" max="4" width="10" customWidth="1"/>
    <col min="5" max="5" width="11" customWidth="1"/>
  </cols>
  <sheetData>
    <row r="1" ht="30" customHeight="1" spans="1:6" x14ac:dyDescent="0.25">
      <c r="A1" s="10" t="s">
        <v>45</v>
      </c>
      <c r="B1" s="10" t="s">
        <v>46</v>
      </c>
      <c r="C1" s="10" t="s">
        <v>47</v>
      </c>
      <c r="D1" s="10" t="s">
        <v>35</v>
      </c>
      <c r="E1" s="10" t="s">
        <v>48</v>
      </c>
      <c r="F1" s="10" t="s">
        <v>49</v>
      </c>
    </row>
    <row r="2" spans="1:6" x14ac:dyDescent="0.25">
      <c r="A2" s="8" t="s">
        <v>50</v>
      </c>
      <c r="B2" s="8" t="s">
        <v>51</v>
      </c>
      <c r="C2" s="8">
        <v>6200</v>
      </c>
      <c r="D2" s="11">
        <f>IF(C2="","",INDEX(Settings!$B$2:$B$11,MATCH(C2,Settings!$A$2:$A$11,1)))</f>
      </c>
      <c r="E2" s="11">
        <f>IF(A2="","",SUMIFS(Visits!$F$2:$F$401,Visits!$B$2:$B$401,A2,Visits!$I$2:$I$401,Settings!$G$2))</f>
      </c>
      <c r="F2" s="11">
        <f>IF(A2="","",SUMIFS(Visits!$F$2:$F$401,Visits!$B$2:$B$401,A2,Visits!$G$2:$G$401,"No",Visits!$I$2:$I$401,Settings!$G$2))</f>
      </c>
    </row>
    <row r="3" spans="1:6" x14ac:dyDescent="0.25">
      <c r="A3" s="8" t="s">
        <v>52</v>
      </c>
      <c r="B3" s="8" t="s">
        <v>53</v>
      </c>
      <c r="C3" s="8">
        <v>41000</v>
      </c>
      <c r="D3" s="11">
        <f>IF(C3="","",INDEX(Settings!$B$2:$B$11,MATCH(C3,Settings!$A$2:$A$11,1)))</f>
      </c>
      <c r="E3" s="11">
        <f>IF(A3="","",SUMIFS(Visits!$F$2:$F$401,Visits!$B$2:$B$401,A3,Visits!$I$2:$I$401,Settings!$G$2))</f>
      </c>
      <c r="F3" s="11">
        <f>IF(A3="","",SUMIFS(Visits!$F$2:$F$401,Visits!$B$2:$B$401,A3,Visits!$G$2:$G$401,"No",Visits!$I$2:$I$401,Settings!$G$2))</f>
      </c>
    </row>
    <row r="4" spans="1:6" x14ac:dyDescent="0.25">
      <c r="A4" s="8" t="s">
        <v>54</v>
      </c>
      <c r="B4" s="8" t="s">
        <v>55</v>
      </c>
      <c r="C4" s="8">
        <v>12500</v>
      </c>
      <c r="D4" s="11">
        <f>IF(C4="","",INDEX(Settings!$B$2:$B$11,MATCH(C4,Settings!$A$2:$A$11,1)))</f>
      </c>
      <c r="E4" s="11">
        <f>IF(A4="","",SUMIFS(Visits!$F$2:$F$401,Visits!$B$2:$B$401,A4,Visits!$I$2:$I$401,Settings!$G$2))</f>
      </c>
      <c r="F4" s="11">
        <f>IF(A4="","",SUMIFS(Visits!$F$2:$F$401,Visits!$B$2:$B$401,A4,Visits!$G$2:$G$401,"No",Visits!$I$2:$I$401,Settings!$G$2))</f>
      </c>
    </row>
    <row r="5" spans="1:6" x14ac:dyDescent="0.25">
      <c r="A5" s="8" t="s">
        <v>56</v>
      </c>
      <c r="B5" s="8" t="s">
        <v>57</v>
      </c>
      <c r="C5" s="8">
        <v>4300</v>
      </c>
      <c r="D5" s="11">
        <f>IF(C5="","",INDEX(Settings!$B$2:$B$11,MATCH(C5,Settings!$A$2:$A$11,1)))</f>
      </c>
      <c r="E5" s="11">
        <f>IF(A5="","",SUMIFS(Visits!$F$2:$F$401,Visits!$B$2:$B$401,A5,Visits!$I$2:$I$401,Settings!$G$2))</f>
      </c>
      <c r="F5" s="11">
        <f>IF(A5="","",SUMIFS(Visits!$F$2:$F$401,Visits!$B$2:$B$401,A5,Visits!$G$2:$G$401,"No",Visits!$I$2:$I$401,Settings!$G$2))</f>
      </c>
    </row>
    <row r="6" spans="1:6" x14ac:dyDescent="0.25">
      <c r="A6" s="8" t="s">
        <v>58</v>
      </c>
      <c r="B6" s="8" t="s">
        <v>59</v>
      </c>
      <c r="C6" s="8">
        <v>24000</v>
      </c>
      <c r="D6" s="11">
        <f>IF(C6="","",INDEX(Settings!$B$2:$B$11,MATCH(C6,Settings!$A$2:$A$11,1)))</f>
      </c>
      <c r="E6" s="11">
        <f>IF(A6="","",SUMIFS(Visits!$F$2:$F$401,Visits!$B$2:$B$401,A6,Visits!$I$2:$I$401,Settings!$G$2))</f>
      </c>
      <c r="F6" s="11">
        <f>IF(A6="","",SUMIFS(Visits!$F$2:$F$401,Visits!$B$2:$B$401,A6,Visits!$G$2:$G$401,"No",Visits!$I$2:$I$401,Settings!$G$2))</f>
      </c>
    </row>
    <row r="7" spans="1:6" x14ac:dyDescent="0.25">
      <c r="A7" s="8" t="s">
        <v>60</v>
      </c>
      <c r="B7" s="8" t="s">
        <v>61</v>
      </c>
      <c r="C7" s="8">
        <v>9800</v>
      </c>
      <c r="D7" s="11">
        <f>IF(C7="","",INDEX(Settings!$B$2:$B$11,MATCH(C7,Settings!$A$2:$A$11,1)))</f>
      </c>
      <c r="E7" s="11">
        <f>IF(A7="","",SUMIFS(Visits!$F$2:$F$401,Visits!$B$2:$B$401,A7,Visits!$I$2:$I$401,Settings!$G$2))</f>
      </c>
      <c r="F7" s="11">
        <f>IF(A7="","",SUMIFS(Visits!$F$2:$F$401,Visits!$B$2:$B$401,A7,Visits!$G$2:$G$401,"No",Visits!$I$2:$I$401,Settings!$G$2))</f>
      </c>
    </row>
    <row r="8" spans="1:6" x14ac:dyDescent="0.25">
      <c r="A8" s="8"/>
      <c r="B8" s="8"/>
      <c r="C8" s="8"/>
      <c r="D8" s="11">
        <f>IF(C8="","",INDEX(Settings!$B$2:$B$11,MATCH(C8,Settings!$A$2:$A$11,1)))</f>
      </c>
      <c r="E8" s="11">
        <f>IF(A8="","",SUMIFS(Visits!$F$2:$F$401,Visits!$B$2:$B$401,A8,Visits!$I$2:$I$401,Settings!$G$2))</f>
      </c>
      <c r="F8" s="11">
        <f>IF(A8="","",SUMIFS(Visits!$F$2:$F$401,Visits!$B$2:$B$401,A8,Visits!$G$2:$G$401,"No",Visits!$I$2:$I$401,Settings!$G$2))</f>
      </c>
    </row>
    <row r="9" spans="1:6" x14ac:dyDescent="0.25">
      <c r="A9" s="8"/>
      <c r="B9" s="8"/>
      <c r="C9" s="8"/>
      <c r="D9" s="11">
        <f>IF(C9="","",INDEX(Settings!$B$2:$B$11,MATCH(C9,Settings!$A$2:$A$11,1)))</f>
      </c>
      <c r="E9" s="11">
        <f>IF(A9="","",SUMIFS(Visits!$F$2:$F$401,Visits!$B$2:$B$401,A9,Visits!$I$2:$I$401,Settings!$G$2))</f>
      </c>
      <c r="F9" s="11">
        <f>IF(A9="","",SUMIFS(Visits!$F$2:$F$401,Visits!$B$2:$B$401,A9,Visits!$G$2:$G$401,"No",Visits!$I$2:$I$401,Settings!$G$2))</f>
      </c>
    </row>
    <row r="10" spans="1:6" x14ac:dyDescent="0.25">
      <c r="A10" s="8"/>
      <c r="B10" s="8"/>
      <c r="C10" s="8"/>
      <c r="D10" s="11">
        <f>IF(C10="","",INDEX(Settings!$B$2:$B$11,MATCH(C10,Settings!$A$2:$A$11,1)))</f>
      </c>
      <c r="E10" s="11">
        <f>IF(A10="","",SUMIFS(Visits!$F$2:$F$401,Visits!$B$2:$B$401,A10,Visits!$I$2:$I$401,Settings!$G$2))</f>
      </c>
      <c r="F10" s="11">
        <f>IF(A10="","",SUMIFS(Visits!$F$2:$F$401,Visits!$B$2:$B$401,A10,Visits!$G$2:$G$401,"No",Visits!$I$2:$I$401,Settings!$G$2))</f>
      </c>
    </row>
    <row r="11" spans="1:6" x14ac:dyDescent="0.25">
      <c r="A11" s="8"/>
      <c r="B11" s="8"/>
      <c r="C11" s="8"/>
      <c r="D11" s="11">
        <f>IF(C11="","",INDEX(Settings!$B$2:$B$11,MATCH(C11,Settings!$A$2:$A$11,1)))</f>
      </c>
      <c r="E11" s="11">
        <f>IF(A11="","",SUMIFS(Visits!$F$2:$F$401,Visits!$B$2:$B$401,A11,Visits!$I$2:$I$401,Settings!$G$2))</f>
      </c>
      <c r="F11" s="11">
        <f>IF(A11="","",SUMIFS(Visits!$F$2:$F$401,Visits!$B$2:$B$401,A11,Visits!$G$2:$G$401,"No",Visits!$I$2:$I$401,Settings!$G$2))</f>
      </c>
    </row>
    <row r="12" spans="1:6" x14ac:dyDescent="0.25">
      <c r="A12" s="8"/>
      <c r="B12" s="8"/>
      <c r="C12" s="8"/>
      <c r="D12" s="11">
        <f>IF(C12="","",INDEX(Settings!$B$2:$B$11,MATCH(C12,Settings!$A$2:$A$11,1)))</f>
      </c>
      <c r="E12" s="11">
        <f>IF(A12="","",SUMIFS(Visits!$F$2:$F$401,Visits!$B$2:$B$401,A12,Visits!$I$2:$I$401,Settings!$G$2))</f>
      </c>
      <c r="F12" s="11">
        <f>IF(A12="","",SUMIFS(Visits!$F$2:$F$401,Visits!$B$2:$B$401,A12,Visits!$G$2:$G$401,"No",Visits!$I$2:$I$401,Settings!$G$2))</f>
      </c>
    </row>
    <row r="13" spans="1:6" x14ac:dyDescent="0.25">
      <c r="A13" s="8"/>
      <c r="B13" s="8"/>
      <c r="C13" s="8"/>
      <c r="D13" s="11">
        <f>IF(C13="","",INDEX(Settings!$B$2:$B$11,MATCH(C13,Settings!$A$2:$A$11,1)))</f>
      </c>
      <c r="E13" s="11">
        <f>IF(A13="","",SUMIFS(Visits!$F$2:$F$401,Visits!$B$2:$B$401,A13,Visits!$I$2:$I$401,Settings!$G$2))</f>
      </c>
      <c r="F13" s="11">
        <f>IF(A13="","",SUMIFS(Visits!$F$2:$F$401,Visits!$B$2:$B$401,A13,Visits!$G$2:$G$401,"No",Visits!$I$2:$I$401,Settings!$G$2))</f>
      </c>
    </row>
    <row r="14" spans="1:6" x14ac:dyDescent="0.25">
      <c r="A14" s="8"/>
      <c r="B14" s="8"/>
      <c r="C14" s="8"/>
      <c r="D14" s="11">
        <f>IF(C14="","",INDEX(Settings!$B$2:$B$11,MATCH(C14,Settings!$A$2:$A$11,1)))</f>
      </c>
      <c r="E14" s="11">
        <f>IF(A14="","",SUMIFS(Visits!$F$2:$F$401,Visits!$B$2:$B$401,A14,Visits!$I$2:$I$401,Settings!$G$2))</f>
      </c>
      <c r="F14" s="11">
        <f>IF(A14="","",SUMIFS(Visits!$F$2:$F$401,Visits!$B$2:$B$401,A14,Visits!$G$2:$G$401,"No",Visits!$I$2:$I$401,Settings!$G$2))</f>
      </c>
    </row>
    <row r="15" spans="1:6" x14ac:dyDescent="0.25">
      <c r="A15" s="8"/>
      <c r="B15" s="8"/>
      <c r="C15" s="8"/>
      <c r="D15" s="11">
        <f>IF(C15="","",INDEX(Settings!$B$2:$B$11,MATCH(C15,Settings!$A$2:$A$11,1)))</f>
      </c>
      <c r="E15" s="11">
        <f>IF(A15="","",SUMIFS(Visits!$F$2:$F$401,Visits!$B$2:$B$401,A15,Visits!$I$2:$I$401,Settings!$G$2))</f>
      </c>
      <c r="F15" s="11">
        <f>IF(A15="","",SUMIFS(Visits!$F$2:$F$401,Visits!$B$2:$B$401,A15,Visits!$G$2:$G$401,"No",Visits!$I$2:$I$401,Settings!$G$2))</f>
      </c>
    </row>
    <row r="16" spans="1:6" x14ac:dyDescent="0.25">
      <c r="A16" s="8"/>
      <c r="B16" s="8"/>
      <c r="C16" s="8"/>
      <c r="D16" s="11">
        <f>IF(C16="","",INDEX(Settings!$B$2:$B$11,MATCH(C16,Settings!$A$2:$A$11,1)))</f>
      </c>
      <c r="E16" s="11">
        <f>IF(A16="","",SUMIFS(Visits!$F$2:$F$401,Visits!$B$2:$B$401,A16,Visits!$I$2:$I$401,Settings!$G$2))</f>
      </c>
      <c r="F16" s="11">
        <f>IF(A16="","",SUMIFS(Visits!$F$2:$F$401,Visits!$B$2:$B$401,A16,Visits!$G$2:$G$401,"No",Visits!$I$2:$I$401,Settings!$G$2))</f>
      </c>
    </row>
    <row r="17" spans="1:6" x14ac:dyDescent="0.25">
      <c r="A17" s="8"/>
      <c r="B17" s="8"/>
      <c r="C17" s="8"/>
      <c r="D17" s="11">
        <f>IF(C17="","",INDEX(Settings!$B$2:$B$11,MATCH(C17,Settings!$A$2:$A$11,1)))</f>
      </c>
      <c r="E17" s="11">
        <f>IF(A17="","",SUMIFS(Visits!$F$2:$F$401,Visits!$B$2:$B$401,A17,Visits!$I$2:$I$401,Settings!$G$2))</f>
      </c>
      <c r="F17" s="11">
        <f>IF(A17="","",SUMIFS(Visits!$F$2:$F$401,Visits!$B$2:$B$401,A17,Visits!$G$2:$G$401,"No",Visits!$I$2:$I$401,Settings!$G$2))</f>
      </c>
    </row>
    <row r="18" spans="1:6" x14ac:dyDescent="0.25">
      <c r="A18" s="8"/>
      <c r="B18" s="8"/>
      <c r="C18" s="8"/>
      <c r="D18" s="11">
        <f>IF(C18="","",INDEX(Settings!$B$2:$B$11,MATCH(C18,Settings!$A$2:$A$11,1)))</f>
      </c>
      <c r="E18" s="11">
        <f>IF(A18="","",SUMIFS(Visits!$F$2:$F$401,Visits!$B$2:$B$401,A18,Visits!$I$2:$I$401,Settings!$G$2))</f>
      </c>
      <c r="F18" s="11">
        <f>IF(A18="","",SUMIFS(Visits!$F$2:$F$401,Visits!$B$2:$B$401,A18,Visits!$G$2:$G$401,"No",Visits!$I$2:$I$401,Settings!$G$2))</f>
      </c>
    </row>
    <row r="19" spans="1:6" x14ac:dyDescent="0.25">
      <c r="A19" s="8"/>
      <c r="B19" s="8"/>
      <c r="C19" s="8"/>
      <c r="D19" s="11">
        <f>IF(C19="","",INDEX(Settings!$B$2:$B$11,MATCH(C19,Settings!$A$2:$A$11,1)))</f>
      </c>
      <c r="E19" s="11">
        <f>IF(A19="","",SUMIFS(Visits!$F$2:$F$401,Visits!$B$2:$B$401,A19,Visits!$I$2:$I$401,Settings!$G$2))</f>
      </c>
      <c r="F19" s="11">
        <f>IF(A19="","",SUMIFS(Visits!$F$2:$F$401,Visits!$B$2:$B$401,A19,Visits!$G$2:$G$401,"No",Visits!$I$2:$I$401,Settings!$G$2))</f>
      </c>
    </row>
    <row r="20" spans="1:6" x14ac:dyDescent="0.25">
      <c r="A20" s="8"/>
      <c r="B20" s="8"/>
      <c r="C20" s="8"/>
      <c r="D20" s="11">
        <f>IF(C20="","",INDEX(Settings!$B$2:$B$11,MATCH(C20,Settings!$A$2:$A$11,1)))</f>
      </c>
      <c r="E20" s="11">
        <f>IF(A20="","",SUMIFS(Visits!$F$2:$F$401,Visits!$B$2:$B$401,A20,Visits!$I$2:$I$401,Settings!$G$2))</f>
      </c>
      <c r="F20" s="11">
        <f>IF(A20="","",SUMIFS(Visits!$F$2:$F$401,Visits!$B$2:$B$401,A20,Visits!$G$2:$G$401,"No",Visits!$I$2:$I$401,Settings!$G$2))</f>
      </c>
    </row>
    <row r="21" spans="1:6" x14ac:dyDescent="0.25">
      <c r="A21" s="8"/>
      <c r="B21" s="8"/>
      <c r="C21" s="8"/>
      <c r="D21" s="11">
        <f>IF(C21="","",INDEX(Settings!$B$2:$B$11,MATCH(C21,Settings!$A$2:$A$11,1)))</f>
      </c>
      <c r="E21" s="11">
        <f>IF(A21="","",SUMIFS(Visits!$F$2:$F$401,Visits!$B$2:$B$401,A21,Visits!$I$2:$I$401,Settings!$G$2))</f>
      </c>
      <c r="F21" s="11">
        <f>IF(A21="","",SUMIFS(Visits!$F$2:$F$401,Visits!$B$2:$B$401,A21,Visits!$G$2:$G$401,"No",Visits!$I$2:$I$401,Settings!$G$2))</f>
      </c>
    </row>
    <row r="22" spans="1:6" x14ac:dyDescent="0.25">
      <c r="A22" s="8"/>
      <c r="B22" s="8"/>
      <c r="C22" s="8"/>
      <c r="D22" s="11">
        <f>IF(C22="","",INDEX(Settings!$B$2:$B$11,MATCH(C22,Settings!$A$2:$A$11,1)))</f>
      </c>
      <c r="E22" s="11">
        <f>IF(A22="","",SUMIFS(Visits!$F$2:$F$401,Visits!$B$2:$B$401,A22,Visits!$I$2:$I$401,Settings!$G$2))</f>
      </c>
      <c r="F22" s="11">
        <f>IF(A22="","",SUMIFS(Visits!$F$2:$F$401,Visits!$B$2:$B$401,A22,Visits!$G$2:$G$401,"No",Visits!$I$2:$I$401,Settings!$G$2))</f>
      </c>
    </row>
    <row r="23" spans="1:6" x14ac:dyDescent="0.25">
      <c r="A23" s="8"/>
      <c r="B23" s="8"/>
      <c r="C23" s="8"/>
      <c r="D23" s="11">
        <f>IF(C23="","",INDEX(Settings!$B$2:$B$11,MATCH(C23,Settings!$A$2:$A$11,1)))</f>
      </c>
      <c r="E23" s="11">
        <f>IF(A23="","",SUMIFS(Visits!$F$2:$F$401,Visits!$B$2:$B$401,A23,Visits!$I$2:$I$401,Settings!$G$2))</f>
      </c>
      <c r="F23" s="11">
        <f>IF(A23="","",SUMIFS(Visits!$F$2:$F$401,Visits!$B$2:$B$401,A23,Visits!$G$2:$G$401,"No",Visits!$I$2:$I$401,Settings!$G$2))</f>
      </c>
    </row>
    <row r="24" spans="1:6" x14ac:dyDescent="0.25">
      <c r="A24" s="8"/>
      <c r="B24" s="8"/>
      <c r="C24" s="8"/>
      <c r="D24" s="11">
        <f>IF(C24="","",INDEX(Settings!$B$2:$B$11,MATCH(C24,Settings!$A$2:$A$11,1)))</f>
      </c>
      <c r="E24" s="11">
        <f>IF(A24="","",SUMIFS(Visits!$F$2:$F$401,Visits!$B$2:$B$401,A24,Visits!$I$2:$I$401,Settings!$G$2))</f>
      </c>
      <c r="F24" s="11">
        <f>IF(A24="","",SUMIFS(Visits!$F$2:$F$401,Visits!$B$2:$B$401,A24,Visits!$G$2:$G$401,"No",Visits!$I$2:$I$401,Settings!$G$2))</f>
      </c>
    </row>
    <row r="25" spans="1:6" x14ac:dyDescent="0.25">
      <c r="A25" s="8"/>
      <c r="B25" s="8"/>
      <c r="C25" s="8"/>
      <c r="D25" s="11">
        <f>IF(C25="","",INDEX(Settings!$B$2:$B$11,MATCH(C25,Settings!$A$2:$A$11,1)))</f>
      </c>
      <c r="E25" s="11">
        <f>IF(A25="","",SUMIFS(Visits!$F$2:$F$401,Visits!$B$2:$B$401,A25,Visits!$I$2:$I$401,Settings!$G$2))</f>
      </c>
      <c r="F25" s="11">
        <f>IF(A25="","",SUMIFS(Visits!$F$2:$F$401,Visits!$B$2:$B$401,A25,Visits!$G$2:$G$401,"No",Visits!$I$2:$I$401,Settings!$G$2))</f>
      </c>
    </row>
    <row r="26" spans="1:6" x14ac:dyDescent="0.25">
      <c r="A26" s="8"/>
      <c r="B26" s="8"/>
      <c r="C26" s="8"/>
      <c r="D26" s="11">
        <f>IF(C26="","",INDEX(Settings!$B$2:$B$11,MATCH(C26,Settings!$A$2:$A$11,1)))</f>
      </c>
      <c r="E26" s="11">
        <f>IF(A26="","",SUMIFS(Visits!$F$2:$F$401,Visits!$B$2:$B$401,A26,Visits!$I$2:$I$401,Settings!$G$2))</f>
      </c>
      <c r="F26" s="11">
        <f>IF(A26="","",SUMIFS(Visits!$F$2:$F$401,Visits!$B$2:$B$401,A26,Visits!$G$2:$G$401,"No",Visits!$I$2:$I$401,Settings!$G$2))</f>
      </c>
    </row>
    <row r="27" spans="1:6" x14ac:dyDescent="0.25">
      <c r="A27" s="8"/>
      <c r="B27" s="8"/>
      <c r="C27" s="8"/>
      <c r="D27" s="11">
        <f>IF(C27="","",INDEX(Settings!$B$2:$B$11,MATCH(C27,Settings!$A$2:$A$11,1)))</f>
      </c>
      <c r="E27" s="11">
        <f>IF(A27="","",SUMIFS(Visits!$F$2:$F$401,Visits!$B$2:$B$401,A27,Visits!$I$2:$I$401,Settings!$G$2))</f>
      </c>
      <c r="F27" s="11">
        <f>IF(A27="","",SUMIFS(Visits!$F$2:$F$401,Visits!$B$2:$B$401,A27,Visits!$G$2:$G$401,"No",Visits!$I$2:$I$401,Settings!$G$2))</f>
      </c>
    </row>
    <row r="28" spans="1:6" x14ac:dyDescent="0.25">
      <c r="A28" s="8"/>
      <c r="B28" s="8"/>
      <c r="C28" s="8"/>
      <c r="D28" s="11">
        <f>IF(C28="","",INDEX(Settings!$B$2:$B$11,MATCH(C28,Settings!$A$2:$A$11,1)))</f>
      </c>
      <c r="E28" s="11">
        <f>IF(A28="","",SUMIFS(Visits!$F$2:$F$401,Visits!$B$2:$B$401,A28,Visits!$I$2:$I$401,Settings!$G$2))</f>
      </c>
      <c r="F28" s="11">
        <f>IF(A28="","",SUMIFS(Visits!$F$2:$F$401,Visits!$B$2:$B$401,A28,Visits!$G$2:$G$401,"No",Visits!$I$2:$I$401,Settings!$G$2))</f>
      </c>
    </row>
    <row r="29" spans="1:6" x14ac:dyDescent="0.25">
      <c r="A29" s="8"/>
      <c r="B29" s="8"/>
      <c r="C29" s="8"/>
      <c r="D29" s="11">
        <f>IF(C29="","",INDEX(Settings!$B$2:$B$11,MATCH(C29,Settings!$A$2:$A$11,1)))</f>
      </c>
      <c r="E29" s="11">
        <f>IF(A29="","",SUMIFS(Visits!$F$2:$F$401,Visits!$B$2:$B$401,A29,Visits!$I$2:$I$401,Settings!$G$2))</f>
      </c>
      <c r="F29" s="11">
        <f>IF(A29="","",SUMIFS(Visits!$F$2:$F$401,Visits!$B$2:$B$401,A29,Visits!$G$2:$G$401,"No",Visits!$I$2:$I$401,Settings!$G$2))</f>
      </c>
    </row>
    <row r="30" spans="1:6" x14ac:dyDescent="0.25">
      <c r="A30" s="8"/>
      <c r="B30" s="8"/>
      <c r="C30" s="8"/>
      <c r="D30" s="11">
        <f>IF(C30="","",INDEX(Settings!$B$2:$B$11,MATCH(C30,Settings!$A$2:$A$11,1)))</f>
      </c>
      <c r="E30" s="11">
        <f>IF(A30="","",SUMIFS(Visits!$F$2:$F$401,Visits!$B$2:$B$401,A30,Visits!$I$2:$I$401,Settings!$G$2))</f>
      </c>
      <c r="F30" s="11">
        <f>IF(A30="","",SUMIFS(Visits!$F$2:$F$401,Visits!$B$2:$B$401,A30,Visits!$G$2:$G$401,"No",Visits!$I$2:$I$401,Settings!$G$2))</f>
      </c>
    </row>
    <row r="31" spans="1:6" x14ac:dyDescent="0.25">
      <c r="A31" s="8"/>
      <c r="B31" s="8"/>
      <c r="C31" s="8"/>
      <c r="D31" s="11">
        <f>IF(C31="","",INDEX(Settings!$B$2:$B$11,MATCH(C31,Settings!$A$2:$A$11,1)))</f>
      </c>
      <c r="E31" s="11">
        <f>IF(A31="","",SUMIFS(Visits!$F$2:$F$401,Visits!$B$2:$B$401,A31,Visits!$I$2:$I$401,Settings!$G$2))</f>
      </c>
      <c r="F31" s="11">
        <f>IF(A31="","",SUMIFS(Visits!$F$2:$F$401,Visits!$B$2:$B$401,A31,Visits!$G$2:$G$401,"No",Visits!$I$2:$I$401,Settings!$G$2))</f>
      </c>
    </row>
    <row r="32" spans="1:6" x14ac:dyDescent="0.25">
      <c r="A32" s="8"/>
      <c r="B32" s="8"/>
      <c r="C32" s="8"/>
      <c r="D32" s="11">
        <f>IF(C32="","",INDEX(Settings!$B$2:$B$11,MATCH(C32,Settings!$A$2:$A$11,1)))</f>
      </c>
      <c r="E32" s="11">
        <f>IF(A32="","",SUMIFS(Visits!$F$2:$F$401,Visits!$B$2:$B$401,A32,Visits!$I$2:$I$401,Settings!$G$2))</f>
      </c>
      <c r="F32" s="11">
        <f>IF(A32="","",SUMIFS(Visits!$F$2:$F$401,Visits!$B$2:$B$401,A32,Visits!$G$2:$G$401,"No",Visits!$I$2:$I$401,Settings!$G$2))</f>
      </c>
    </row>
    <row r="33" spans="1:6" x14ac:dyDescent="0.25">
      <c r="A33" s="8"/>
      <c r="B33" s="8"/>
      <c r="C33" s="8"/>
      <c r="D33" s="11">
        <f>IF(C33="","",INDEX(Settings!$B$2:$B$11,MATCH(C33,Settings!$A$2:$A$11,1)))</f>
      </c>
      <c r="E33" s="11">
        <f>IF(A33="","",SUMIFS(Visits!$F$2:$F$401,Visits!$B$2:$B$401,A33,Visits!$I$2:$I$401,Settings!$G$2))</f>
      </c>
      <c r="F33" s="11">
        <f>IF(A33="","",SUMIFS(Visits!$F$2:$F$401,Visits!$B$2:$B$401,A33,Visits!$G$2:$G$401,"No",Visits!$I$2:$I$401,Settings!$G$2))</f>
      </c>
    </row>
    <row r="34" spans="1:6" x14ac:dyDescent="0.25">
      <c r="A34" s="8"/>
      <c r="B34" s="8"/>
      <c r="C34" s="8"/>
      <c r="D34" s="11">
        <f>IF(C34="","",INDEX(Settings!$B$2:$B$11,MATCH(C34,Settings!$A$2:$A$11,1)))</f>
      </c>
      <c r="E34" s="11">
        <f>IF(A34="","",SUMIFS(Visits!$F$2:$F$401,Visits!$B$2:$B$401,A34,Visits!$I$2:$I$401,Settings!$G$2))</f>
      </c>
      <c r="F34" s="11">
        <f>IF(A34="","",SUMIFS(Visits!$F$2:$F$401,Visits!$B$2:$B$401,A34,Visits!$G$2:$G$401,"No",Visits!$I$2:$I$401,Settings!$G$2))</f>
      </c>
    </row>
    <row r="35" spans="1:6" x14ac:dyDescent="0.25">
      <c r="A35" s="8"/>
      <c r="B35" s="8"/>
      <c r="C35" s="8"/>
      <c r="D35" s="11">
        <f>IF(C35="","",INDEX(Settings!$B$2:$B$11,MATCH(C35,Settings!$A$2:$A$11,1)))</f>
      </c>
      <c r="E35" s="11">
        <f>IF(A35="","",SUMIFS(Visits!$F$2:$F$401,Visits!$B$2:$B$401,A35,Visits!$I$2:$I$401,Settings!$G$2))</f>
      </c>
      <c r="F35" s="11">
        <f>IF(A35="","",SUMIFS(Visits!$F$2:$F$401,Visits!$B$2:$B$401,A35,Visits!$G$2:$G$401,"No",Visits!$I$2:$I$401,Settings!$G$2))</f>
      </c>
    </row>
    <row r="36" spans="1:6" x14ac:dyDescent="0.25">
      <c r="A36" s="8"/>
      <c r="B36" s="8"/>
      <c r="C36" s="8"/>
      <c r="D36" s="11">
        <f>IF(C36="","",INDEX(Settings!$B$2:$B$11,MATCH(C36,Settings!$A$2:$A$11,1)))</f>
      </c>
      <c r="E36" s="11">
        <f>IF(A36="","",SUMIFS(Visits!$F$2:$F$401,Visits!$B$2:$B$401,A36,Visits!$I$2:$I$401,Settings!$G$2))</f>
      </c>
      <c r="F36" s="11">
        <f>IF(A36="","",SUMIFS(Visits!$F$2:$F$401,Visits!$B$2:$B$401,A36,Visits!$G$2:$G$401,"No",Visits!$I$2:$I$401,Settings!$G$2))</f>
      </c>
    </row>
    <row r="37" spans="1:6" x14ac:dyDescent="0.25">
      <c r="A37" s="8"/>
      <c r="B37" s="8"/>
      <c r="C37" s="8"/>
      <c r="D37" s="11">
        <f>IF(C37="","",INDEX(Settings!$B$2:$B$11,MATCH(C37,Settings!$A$2:$A$11,1)))</f>
      </c>
      <c r="E37" s="11">
        <f>IF(A37="","",SUMIFS(Visits!$F$2:$F$401,Visits!$B$2:$B$401,A37,Visits!$I$2:$I$401,Settings!$G$2))</f>
      </c>
      <c r="F37" s="11">
        <f>IF(A37="","",SUMIFS(Visits!$F$2:$F$401,Visits!$B$2:$B$401,A37,Visits!$G$2:$G$401,"No",Visits!$I$2:$I$401,Settings!$G$2))</f>
      </c>
    </row>
    <row r="38" spans="1:6" x14ac:dyDescent="0.25">
      <c r="A38" s="8"/>
      <c r="B38" s="8"/>
      <c r="C38" s="8"/>
      <c r="D38" s="11">
        <f>IF(C38="","",INDEX(Settings!$B$2:$B$11,MATCH(C38,Settings!$A$2:$A$11,1)))</f>
      </c>
      <c r="E38" s="11">
        <f>IF(A38="","",SUMIFS(Visits!$F$2:$F$401,Visits!$B$2:$B$401,A38,Visits!$I$2:$I$401,Settings!$G$2))</f>
      </c>
      <c r="F38" s="11">
        <f>IF(A38="","",SUMIFS(Visits!$F$2:$F$401,Visits!$B$2:$B$401,A38,Visits!$G$2:$G$401,"No",Visits!$I$2:$I$401,Settings!$G$2))</f>
      </c>
    </row>
    <row r="39" spans="1:6" x14ac:dyDescent="0.25">
      <c r="A39" s="8"/>
      <c r="B39" s="8"/>
      <c r="C39" s="8"/>
      <c r="D39" s="11">
        <f>IF(C39="","",INDEX(Settings!$B$2:$B$11,MATCH(C39,Settings!$A$2:$A$11,1)))</f>
      </c>
      <c r="E39" s="11">
        <f>IF(A39="","",SUMIFS(Visits!$F$2:$F$401,Visits!$B$2:$B$401,A39,Visits!$I$2:$I$401,Settings!$G$2))</f>
      </c>
      <c r="F39" s="11">
        <f>IF(A39="","",SUMIFS(Visits!$F$2:$F$401,Visits!$B$2:$B$401,A39,Visits!$G$2:$G$401,"No",Visits!$I$2:$I$401,Settings!$G$2))</f>
      </c>
    </row>
    <row r="40" spans="1:6" x14ac:dyDescent="0.25">
      <c r="A40" s="8"/>
      <c r="B40" s="8"/>
      <c r="C40" s="8"/>
      <c r="D40" s="11">
        <f>IF(C40="","",INDEX(Settings!$B$2:$B$11,MATCH(C40,Settings!$A$2:$A$11,1)))</f>
      </c>
      <c r="E40" s="11">
        <f>IF(A40="","",SUMIFS(Visits!$F$2:$F$401,Visits!$B$2:$B$401,A40,Visits!$I$2:$I$401,Settings!$G$2))</f>
      </c>
      <c r="F40" s="11">
        <f>IF(A40="","",SUMIFS(Visits!$F$2:$F$401,Visits!$B$2:$B$401,A40,Visits!$G$2:$G$401,"No",Visits!$I$2:$I$401,Settings!$G$2))</f>
      </c>
    </row>
    <row r="41" spans="1:6" x14ac:dyDescent="0.25">
      <c r="A41" s="8"/>
      <c r="B41" s="8"/>
      <c r="C41" s="8"/>
      <c r="D41" s="11">
        <f>IF(C41="","",INDEX(Settings!$B$2:$B$11,MATCH(C41,Settings!$A$2:$A$11,1)))</f>
      </c>
      <c r="E41" s="11">
        <f>IF(A41="","",SUMIFS(Visits!$F$2:$F$401,Visits!$B$2:$B$401,A41,Visits!$I$2:$I$401,Settings!$G$2))</f>
      </c>
      <c r="F41" s="11">
        <f>IF(A41="","",SUMIFS(Visits!$F$2:$F$401,Visits!$B$2:$B$401,A41,Visits!$G$2:$G$401,"No",Visits!$I$2:$I$401,Settings!$G$2))</f>
      </c>
    </row>
    <row r="42" spans="1:6" x14ac:dyDescent="0.25">
      <c r="A42" s="8"/>
      <c r="B42" s="8"/>
      <c r="C42" s="8"/>
      <c r="D42" s="11">
        <f>IF(C42="","",INDEX(Settings!$B$2:$B$11,MATCH(C42,Settings!$A$2:$A$11,1)))</f>
      </c>
      <c r="E42" s="11">
        <f>IF(A42="","",SUMIFS(Visits!$F$2:$F$401,Visits!$B$2:$B$401,A42,Visits!$I$2:$I$401,Settings!$G$2))</f>
      </c>
      <c r="F42" s="11">
        <f>IF(A42="","",SUMIFS(Visits!$F$2:$F$401,Visits!$B$2:$B$401,A42,Visits!$G$2:$G$401,"No",Visits!$I$2:$I$401,Settings!$G$2))</f>
      </c>
    </row>
    <row r="43" spans="1:6" x14ac:dyDescent="0.25">
      <c r="A43" s="8"/>
      <c r="B43" s="8"/>
      <c r="C43" s="8"/>
      <c r="D43" s="11">
        <f>IF(C43="","",INDEX(Settings!$B$2:$B$11,MATCH(C43,Settings!$A$2:$A$11,1)))</f>
      </c>
      <c r="E43" s="11">
        <f>IF(A43="","",SUMIFS(Visits!$F$2:$F$401,Visits!$B$2:$B$401,A43,Visits!$I$2:$I$401,Settings!$G$2))</f>
      </c>
      <c r="F43" s="11">
        <f>IF(A43="","",SUMIFS(Visits!$F$2:$F$401,Visits!$B$2:$B$401,A43,Visits!$G$2:$G$401,"No",Visits!$I$2:$I$401,Settings!$G$2))</f>
      </c>
    </row>
    <row r="44" spans="1:6" x14ac:dyDescent="0.25">
      <c r="A44" s="8"/>
      <c r="B44" s="8"/>
      <c r="C44" s="8"/>
      <c r="D44" s="11">
        <f>IF(C44="","",INDEX(Settings!$B$2:$B$11,MATCH(C44,Settings!$A$2:$A$11,1)))</f>
      </c>
      <c r="E44" s="11">
        <f>IF(A44="","",SUMIFS(Visits!$F$2:$F$401,Visits!$B$2:$B$401,A44,Visits!$I$2:$I$401,Settings!$G$2))</f>
      </c>
      <c r="F44" s="11">
        <f>IF(A44="","",SUMIFS(Visits!$F$2:$F$401,Visits!$B$2:$B$401,A44,Visits!$G$2:$G$401,"No",Visits!$I$2:$I$401,Settings!$G$2))</f>
      </c>
    </row>
    <row r="45" spans="1:6" x14ac:dyDescent="0.25">
      <c r="A45" s="8"/>
      <c r="B45" s="8"/>
      <c r="C45" s="8"/>
      <c r="D45" s="11">
        <f>IF(C45="","",INDEX(Settings!$B$2:$B$11,MATCH(C45,Settings!$A$2:$A$11,1)))</f>
      </c>
      <c r="E45" s="11">
        <f>IF(A45="","",SUMIFS(Visits!$F$2:$F$401,Visits!$B$2:$B$401,A45,Visits!$I$2:$I$401,Settings!$G$2))</f>
      </c>
      <c r="F45" s="11">
        <f>IF(A45="","",SUMIFS(Visits!$F$2:$F$401,Visits!$B$2:$B$401,A45,Visits!$G$2:$G$401,"No",Visits!$I$2:$I$401,Settings!$G$2))</f>
      </c>
    </row>
    <row r="46" spans="1:6" x14ac:dyDescent="0.25">
      <c r="A46" s="8"/>
      <c r="B46" s="8"/>
      <c r="C46" s="8"/>
      <c r="D46" s="11">
        <f>IF(C46="","",INDEX(Settings!$B$2:$B$11,MATCH(C46,Settings!$A$2:$A$11,1)))</f>
      </c>
      <c r="E46" s="11">
        <f>IF(A46="","",SUMIFS(Visits!$F$2:$F$401,Visits!$B$2:$B$401,A46,Visits!$I$2:$I$401,Settings!$G$2))</f>
      </c>
      <c r="F46" s="11">
        <f>IF(A46="","",SUMIFS(Visits!$F$2:$F$401,Visits!$B$2:$B$401,A46,Visits!$G$2:$G$401,"No",Visits!$I$2:$I$401,Settings!$G$2))</f>
      </c>
    </row>
    <row r="47" spans="1:6" x14ac:dyDescent="0.25">
      <c r="A47" s="8"/>
      <c r="B47" s="8"/>
      <c r="C47" s="8"/>
      <c r="D47" s="11">
        <f>IF(C47="","",INDEX(Settings!$B$2:$B$11,MATCH(C47,Settings!$A$2:$A$11,1)))</f>
      </c>
      <c r="E47" s="11">
        <f>IF(A47="","",SUMIFS(Visits!$F$2:$F$401,Visits!$B$2:$B$401,A47,Visits!$I$2:$I$401,Settings!$G$2))</f>
      </c>
      <c r="F47" s="11">
        <f>IF(A47="","",SUMIFS(Visits!$F$2:$F$401,Visits!$B$2:$B$401,A47,Visits!$G$2:$G$401,"No",Visits!$I$2:$I$401,Settings!$G$2))</f>
      </c>
    </row>
    <row r="48" spans="1:6" x14ac:dyDescent="0.25">
      <c r="A48" s="8"/>
      <c r="B48" s="8"/>
      <c r="C48" s="8"/>
      <c r="D48" s="11">
        <f>IF(C48="","",INDEX(Settings!$B$2:$B$11,MATCH(C48,Settings!$A$2:$A$11,1)))</f>
      </c>
      <c r="E48" s="11">
        <f>IF(A48="","",SUMIFS(Visits!$F$2:$F$401,Visits!$B$2:$B$401,A48,Visits!$I$2:$I$401,Settings!$G$2))</f>
      </c>
      <c r="F48" s="11">
        <f>IF(A48="","",SUMIFS(Visits!$F$2:$F$401,Visits!$B$2:$B$401,A48,Visits!$G$2:$G$401,"No",Visits!$I$2:$I$401,Settings!$G$2))</f>
      </c>
    </row>
    <row r="49" spans="1:6" x14ac:dyDescent="0.25">
      <c r="A49" s="8"/>
      <c r="B49" s="8"/>
      <c r="C49" s="8"/>
      <c r="D49" s="11">
        <f>IF(C49="","",INDEX(Settings!$B$2:$B$11,MATCH(C49,Settings!$A$2:$A$11,1)))</f>
      </c>
      <c r="E49" s="11">
        <f>IF(A49="","",SUMIFS(Visits!$F$2:$F$401,Visits!$B$2:$B$401,A49,Visits!$I$2:$I$401,Settings!$G$2))</f>
      </c>
      <c r="F49" s="11">
        <f>IF(A49="","",SUMIFS(Visits!$F$2:$F$401,Visits!$B$2:$B$401,A49,Visits!$G$2:$G$401,"No",Visits!$I$2:$I$401,Settings!$G$2))</f>
      </c>
    </row>
    <row r="50" spans="1:6" x14ac:dyDescent="0.25">
      <c r="A50" s="8"/>
      <c r="B50" s="8"/>
      <c r="C50" s="8"/>
      <c r="D50" s="11">
        <f>IF(C50="","",INDEX(Settings!$B$2:$B$11,MATCH(C50,Settings!$A$2:$A$11,1)))</f>
      </c>
      <c r="E50" s="11">
        <f>IF(A50="","",SUMIFS(Visits!$F$2:$F$401,Visits!$B$2:$B$401,A50,Visits!$I$2:$I$401,Settings!$G$2))</f>
      </c>
      <c r="F50" s="11">
        <f>IF(A50="","",SUMIFS(Visits!$F$2:$F$401,Visits!$B$2:$B$401,A50,Visits!$G$2:$G$401,"No",Visits!$I$2:$I$401,Settings!$G$2))</f>
      </c>
    </row>
    <row r="51" spans="1:6" x14ac:dyDescent="0.25">
      <c r="A51" s="8"/>
      <c r="B51" s="8"/>
      <c r="C51" s="8"/>
      <c r="D51" s="11">
        <f>IF(C51="","",INDEX(Settings!$B$2:$B$11,MATCH(C51,Settings!$A$2:$A$11,1)))</f>
      </c>
      <c r="E51" s="11">
        <f>IF(A51="","",SUMIFS(Visits!$F$2:$F$401,Visits!$B$2:$B$401,A51,Visits!$I$2:$I$401,Settings!$G$2))</f>
      </c>
      <c r="F51" s="11">
        <f>IF(A51="","",SUMIFS(Visits!$F$2:$F$401,Visits!$B$2:$B$401,A51,Visits!$G$2:$G$401,"No",Visits!$I$2:$I$401,Settings!$G$2))</f>
      </c>
    </row>
    <row r="52" spans="1:6" x14ac:dyDescent="0.25">
      <c r="A52" s="8"/>
      <c r="B52" s="8"/>
      <c r="C52" s="8"/>
      <c r="D52" s="11">
        <f>IF(C52="","",INDEX(Settings!$B$2:$B$11,MATCH(C52,Settings!$A$2:$A$11,1)))</f>
      </c>
      <c r="E52" s="11">
        <f>IF(A52="","",SUMIFS(Visits!$F$2:$F$401,Visits!$B$2:$B$401,A52,Visits!$I$2:$I$401,Settings!$G$2))</f>
      </c>
      <c r="F52" s="11">
        <f>IF(A52="","",SUMIFS(Visits!$F$2:$F$401,Visits!$B$2:$B$401,A52,Visits!$G$2:$G$401,"No",Visits!$I$2:$I$401,Settings!$G$2))</f>
      </c>
    </row>
    <row r="53" spans="1:6" x14ac:dyDescent="0.25">
      <c r="A53" s="8"/>
      <c r="B53" s="8"/>
      <c r="C53" s="8"/>
      <c r="D53" s="11">
        <f>IF(C53="","",INDEX(Settings!$B$2:$B$11,MATCH(C53,Settings!$A$2:$A$11,1)))</f>
      </c>
      <c r="E53" s="11">
        <f>IF(A53="","",SUMIFS(Visits!$F$2:$F$401,Visits!$B$2:$B$401,A53,Visits!$I$2:$I$401,Settings!$G$2))</f>
      </c>
      <c r="F53" s="11">
        <f>IF(A53="","",SUMIFS(Visits!$F$2:$F$401,Visits!$B$2:$B$401,A53,Visits!$G$2:$G$401,"No",Visits!$I$2:$I$401,Settings!$G$2))</f>
      </c>
    </row>
    <row r="54" spans="1:6" x14ac:dyDescent="0.25">
      <c r="A54" s="8"/>
      <c r="B54" s="8"/>
      <c r="C54" s="8"/>
      <c r="D54" s="11">
        <f>IF(C54="","",INDEX(Settings!$B$2:$B$11,MATCH(C54,Settings!$A$2:$A$11,1)))</f>
      </c>
      <c r="E54" s="11">
        <f>IF(A54="","",SUMIFS(Visits!$F$2:$F$401,Visits!$B$2:$B$401,A54,Visits!$I$2:$I$401,Settings!$G$2))</f>
      </c>
      <c r="F54" s="11">
        <f>IF(A54="","",SUMIFS(Visits!$F$2:$F$401,Visits!$B$2:$B$401,A54,Visits!$G$2:$G$401,"No",Visits!$I$2:$I$401,Settings!$G$2))</f>
      </c>
    </row>
    <row r="55" spans="1:6" x14ac:dyDescent="0.25">
      <c r="A55" s="8"/>
      <c r="B55" s="8"/>
      <c r="C55" s="8"/>
      <c r="D55" s="11">
        <f>IF(C55="","",INDEX(Settings!$B$2:$B$11,MATCH(C55,Settings!$A$2:$A$11,1)))</f>
      </c>
      <c r="E55" s="11">
        <f>IF(A55="","",SUMIFS(Visits!$F$2:$F$401,Visits!$B$2:$B$401,A55,Visits!$I$2:$I$401,Settings!$G$2))</f>
      </c>
      <c r="F55" s="11">
        <f>IF(A55="","",SUMIFS(Visits!$F$2:$F$401,Visits!$B$2:$B$401,A55,Visits!$G$2:$G$401,"No",Visits!$I$2:$I$401,Settings!$G$2))</f>
      </c>
    </row>
    <row r="56" spans="1:6" x14ac:dyDescent="0.25">
      <c r="A56" s="8"/>
      <c r="B56" s="8"/>
      <c r="C56" s="8"/>
      <c r="D56" s="11">
        <f>IF(C56="","",INDEX(Settings!$B$2:$B$11,MATCH(C56,Settings!$A$2:$A$11,1)))</f>
      </c>
      <c r="E56" s="11">
        <f>IF(A56="","",SUMIFS(Visits!$F$2:$F$401,Visits!$B$2:$B$401,A56,Visits!$I$2:$I$401,Settings!$G$2))</f>
      </c>
      <c r="F56" s="11">
        <f>IF(A56="","",SUMIFS(Visits!$F$2:$F$401,Visits!$B$2:$B$401,A56,Visits!$G$2:$G$401,"No",Visits!$I$2:$I$401,Settings!$G$2))</f>
      </c>
    </row>
    <row r="57" spans="1:6" x14ac:dyDescent="0.25">
      <c r="A57" s="8"/>
      <c r="B57" s="8"/>
      <c r="C57" s="8"/>
      <c r="D57" s="11">
        <f>IF(C57="","",INDEX(Settings!$B$2:$B$11,MATCH(C57,Settings!$A$2:$A$11,1)))</f>
      </c>
      <c r="E57" s="11">
        <f>IF(A57="","",SUMIFS(Visits!$F$2:$F$401,Visits!$B$2:$B$401,A57,Visits!$I$2:$I$401,Settings!$G$2))</f>
      </c>
      <c r="F57" s="11">
        <f>IF(A57="","",SUMIFS(Visits!$F$2:$F$401,Visits!$B$2:$B$401,A57,Visits!$G$2:$G$401,"No",Visits!$I$2:$I$401,Settings!$G$2))</f>
      </c>
    </row>
    <row r="58" spans="1:6" x14ac:dyDescent="0.25">
      <c r="A58" s="8"/>
      <c r="B58" s="8"/>
      <c r="C58" s="8"/>
      <c r="D58" s="11">
        <f>IF(C58="","",INDEX(Settings!$B$2:$B$11,MATCH(C58,Settings!$A$2:$A$11,1)))</f>
      </c>
      <c r="E58" s="11">
        <f>IF(A58="","",SUMIFS(Visits!$F$2:$F$401,Visits!$B$2:$B$401,A58,Visits!$I$2:$I$401,Settings!$G$2))</f>
      </c>
      <c r="F58" s="11">
        <f>IF(A58="","",SUMIFS(Visits!$F$2:$F$401,Visits!$B$2:$B$401,A58,Visits!$G$2:$G$401,"No",Visits!$I$2:$I$401,Settings!$G$2))</f>
      </c>
    </row>
    <row r="59" spans="1:6" x14ac:dyDescent="0.25">
      <c r="A59" s="8"/>
      <c r="B59" s="8"/>
      <c r="C59" s="8"/>
      <c r="D59" s="11">
        <f>IF(C59="","",INDEX(Settings!$B$2:$B$11,MATCH(C59,Settings!$A$2:$A$11,1)))</f>
      </c>
      <c r="E59" s="11">
        <f>IF(A59="","",SUMIFS(Visits!$F$2:$F$401,Visits!$B$2:$B$401,A59,Visits!$I$2:$I$401,Settings!$G$2))</f>
      </c>
      <c r="F59" s="11">
        <f>IF(A59="","",SUMIFS(Visits!$F$2:$F$401,Visits!$B$2:$B$401,A59,Visits!$G$2:$G$401,"No",Visits!$I$2:$I$401,Settings!$G$2))</f>
      </c>
    </row>
    <row r="60" spans="1:6" x14ac:dyDescent="0.25">
      <c r="A60" s="8"/>
      <c r="B60" s="8"/>
      <c r="C60" s="8"/>
      <c r="D60" s="11">
        <f>IF(C60="","",INDEX(Settings!$B$2:$B$11,MATCH(C60,Settings!$A$2:$A$11,1)))</f>
      </c>
      <c r="E60" s="11">
        <f>IF(A60="","",SUMIFS(Visits!$F$2:$F$401,Visits!$B$2:$B$401,A60,Visits!$I$2:$I$401,Settings!$G$2))</f>
      </c>
      <c r="F60" s="11">
        <f>IF(A60="","",SUMIFS(Visits!$F$2:$F$401,Visits!$B$2:$B$401,A60,Visits!$G$2:$G$401,"No",Visits!$I$2:$I$401,Settings!$G$2))</f>
      </c>
    </row>
    <row r="61" spans="1:6" x14ac:dyDescent="0.25">
      <c r="A61" s="8"/>
      <c r="B61" s="8"/>
      <c r="C61" s="8"/>
      <c r="D61" s="11">
        <f>IF(C61="","",INDEX(Settings!$B$2:$B$11,MATCH(C61,Settings!$A$2:$A$11,1)))</f>
      </c>
      <c r="E61" s="11">
        <f>IF(A61="","",SUMIFS(Visits!$F$2:$F$401,Visits!$B$2:$B$401,A61,Visits!$I$2:$I$401,Settings!$G$2))</f>
      </c>
      <c r="F61" s="11">
        <f>IF(A61="","",SUMIFS(Visits!$F$2:$F$401,Visits!$B$2:$B$401,A61,Visits!$G$2:$G$401,"No",Visits!$I$2:$I$401,Settings!$G$2))</f>
      </c>
    </row>
    <row r="62" spans="1:6" x14ac:dyDescent="0.25">
      <c r="A62" s="8"/>
      <c r="B62" s="8"/>
      <c r="C62" s="8"/>
      <c r="D62" s="11">
        <f>IF(C62="","",INDEX(Settings!$B$2:$B$11,MATCH(C62,Settings!$A$2:$A$11,1)))</f>
      </c>
      <c r="E62" s="11">
        <f>IF(A62="","",SUMIFS(Visits!$F$2:$F$401,Visits!$B$2:$B$401,A62,Visits!$I$2:$I$401,Settings!$G$2))</f>
      </c>
      <c r="F62" s="11">
        <f>IF(A62="","",SUMIFS(Visits!$F$2:$F$401,Visits!$B$2:$B$401,A62,Visits!$G$2:$G$401,"No",Visits!$I$2:$I$401,Settings!$G$2))</f>
      </c>
    </row>
    <row r="63" spans="1:6" x14ac:dyDescent="0.25">
      <c r="A63" s="8"/>
      <c r="B63" s="8"/>
      <c r="C63" s="8"/>
      <c r="D63" s="11">
        <f>IF(C63="","",INDEX(Settings!$B$2:$B$11,MATCH(C63,Settings!$A$2:$A$11,1)))</f>
      </c>
      <c r="E63" s="11">
        <f>IF(A63="","",SUMIFS(Visits!$F$2:$F$401,Visits!$B$2:$B$401,A63,Visits!$I$2:$I$401,Settings!$G$2))</f>
      </c>
      <c r="F63" s="11">
        <f>IF(A63="","",SUMIFS(Visits!$F$2:$F$401,Visits!$B$2:$B$401,A63,Visits!$G$2:$G$401,"No",Visits!$I$2:$I$401,Settings!$G$2))</f>
      </c>
    </row>
    <row r="64" spans="1:6" x14ac:dyDescent="0.25">
      <c r="A64" s="8"/>
      <c r="B64" s="8"/>
      <c r="C64" s="8"/>
      <c r="D64" s="11">
        <f>IF(C64="","",INDEX(Settings!$B$2:$B$11,MATCH(C64,Settings!$A$2:$A$11,1)))</f>
      </c>
      <c r="E64" s="11">
        <f>IF(A64="","",SUMIFS(Visits!$F$2:$F$401,Visits!$B$2:$B$401,A64,Visits!$I$2:$I$401,Settings!$G$2))</f>
      </c>
      <c r="F64" s="11">
        <f>IF(A64="","",SUMIFS(Visits!$F$2:$F$401,Visits!$B$2:$B$401,A64,Visits!$G$2:$G$401,"No",Visits!$I$2:$I$401,Settings!$G$2))</f>
      </c>
    </row>
    <row r="65" spans="1:6" x14ac:dyDescent="0.25">
      <c r="A65" s="8"/>
      <c r="B65" s="8"/>
      <c r="C65" s="8"/>
      <c r="D65" s="11">
        <f>IF(C65="","",INDEX(Settings!$B$2:$B$11,MATCH(C65,Settings!$A$2:$A$11,1)))</f>
      </c>
      <c r="E65" s="11">
        <f>IF(A65="","",SUMIFS(Visits!$F$2:$F$401,Visits!$B$2:$B$401,A65,Visits!$I$2:$I$401,Settings!$G$2))</f>
      </c>
      <c r="F65" s="11">
        <f>IF(A65="","",SUMIFS(Visits!$F$2:$F$401,Visits!$B$2:$B$401,A65,Visits!$G$2:$G$401,"No",Visits!$I$2:$I$401,Settings!$G$2))</f>
      </c>
    </row>
    <row r="66" spans="1:6" x14ac:dyDescent="0.25">
      <c r="A66" s="8"/>
      <c r="B66" s="8"/>
      <c r="C66" s="8"/>
      <c r="D66" s="11">
        <f>IF(C66="","",INDEX(Settings!$B$2:$B$11,MATCH(C66,Settings!$A$2:$A$11,1)))</f>
      </c>
      <c r="E66" s="11">
        <f>IF(A66="","",SUMIFS(Visits!$F$2:$F$401,Visits!$B$2:$B$401,A66,Visits!$I$2:$I$401,Settings!$G$2))</f>
      </c>
      <c r="F66" s="11">
        <f>IF(A66="","",SUMIFS(Visits!$F$2:$F$401,Visits!$B$2:$B$401,A66,Visits!$G$2:$G$401,"No",Visits!$I$2:$I$401,Settings!$G$2))</f>
      </c>
    </row>
    <row r="67" spans="1:6" x14ac:dyDescent="0.25">
      <c r="A67" s="8"/>
      <c r="B67" s="8"/>
      <c r="C67" s="8"/>
      <c r="D67" s="11">
        <f>IF(C67="","",INDEX(Settings!$B$2:$B$11,MATCH(C67,Settings!$A$2:$A$11,1)))</f>
      </c>
      <c r="E67" s="11">
        <f>IF(A67="","",SUMIFS(Visits!$F$2:$F$401,Visits!$B$2:$B$401,A67,Visits!$I$2:$I$401,Settings!$G$2))</f>
      </c>
      <c r="F67" s="11">
        <f>IF(A67="","",SUMIFS(Visits!$F$2:$F$401,Visits!$B$2:$B$401,A67,Visits!$G$2:$G$401,"No",Visits!$I$2:$I$401,Settings!$G$2))</f>
      </c>
    </row>
    <row r="68" spans="1:6" x14ac:dyDescent="0.25">
      <c r="A68" s="8"/>
      <c r="B68" s="8"/>
      <c r="C68" s="8"/>
      <c r="D68" s="11">
        <f>IF(C68="","",INDEX(Settings!$B$2:$B$11,MATCH(C68,Settings!$A$2:$A$11,1)))</f>
      </c>
      <c r="E68" s="11">
        <f>IF(A68="","",SUMIFS(Visits!$F$2:$F$401,Visits!$B$2:$B$401,A68,Visits!$I$2:$I$401,Settings!$G$2))</f>
      </c>
      <c r="F68" s="11">
        <f>IF(A68="","",SUMIFS(Visits!$F$2:$F$401,Visits!$B$2:$B$401,A68,Visits!$G$2:$G$401,"No",Visits!$I$2:$I$401,Settings!$G$2))</f>
      </c>
    </row>
    <row r="69" spans="1:6" x14ac:dyDescent="0.25">
      <c r="A69" s="8"/>
      <c r="B69" s="8"/>
      <c r="C69" s="8"/>
      <c r="D69" s="11">
        <f>IF(C69="","",INDEX(Settings!$B$2:$B$11,MATCH(C69,Settings!$A$2:$A$11,1)))</f>
      </c>
      <c r="E69" s="11">
        <f>IF(A69="","",SUMIFS(Visits!$F$2:$F$401,Visits!$B$2:$B$401,A69,Visits!$I$2:$I$401,Settings!$G$2))</f>
      </c>
      <c r="F69" s="11">
        <f>IF(A69="","",SUMIFS(Visits!$F$2:$F$401,Visits!$B$2:$B$401,A69,Visits!$G$2:$G$401,"No",Visits!$I$2:$I$401,Settings!$G$2))</f>
      </c>
    </row>
    <row r="70" spans="1:6" x14ac:dyDescent="0.25">
      <c r="A70" s="8"/>
      <c r="B70" s="8"/>
      <c r="C70" s="8"/>
      <c r="D70" s="11">
        <f>IF(C70="","",INDEX(Settings!$B$2:$B$11,MATCH(C70,Settings!$A$2:$A$11,1)))</f>
      </c>
      <c r="E70" s="11">
        <f>IF(A70="","",SUMIFS(Visits!$F$2:$F$401,Visits!$B$2:$B$401,A70,Visits!$I$2:$I$401,Settings!$G$2))</f>
      </c>
      <c r="F70" s="11">
        <f>IF(A70="","",SUMIFS(Visits!$F$2:$F$401,Visits!$B$2:$B$401,A70,Visits!$G$2:$G$401,"No",Visits!$I$2:$I$401,Settings!$G$2))</f>
      </c>
    </row>
    <row r="71" spans="1:6" x14ac:dyDescent="0.25">
      <c r="A71" s="8"/>
      <c r="B71" s="8"/>
      <c r="C71" s="8"/>
      <c r="D71" s="11">
        <f>IF(C71="","",INDEX(Settings!$B$2:$B$11,MATCH(C71,Settings!$A$2:$A$11,1)))</f>
      </c>
      <c r="E71" s="11">
        <f>IF(A71="","",SUMIFS(Visits!$F$2:$F$401,Visits!$B$2:$B$401,A71,Visits!$I$2:$I$401,Settings!$G$2))</f>
      </c>
      <c r="F71" s="11">
        <f>IF(A71="","",SUMIFS(Visits!$F$2:$F$401,Visits!$B$2:$B$401,A71,Visits!$G$2:$G$401,"No",Visits!$I$2:$I$401,Settings!$G$2))</f>
      </c>
    </row>
    <row r="72" spans="1:6" x14ac:dyDescent="0.25">
      <c r="A72" s="8"/>
      <c r="B72" s="8"/>
      <c r="C72" s="8"/>
      <c r="D72" s="11">
        <f>IF(C72="","",INDEX(Settings!$B$2:$B$11,MATCH(C72,Settings!$A$2:$A$11,1)))</f>
      </c>
      <c r="E72" s="11">
        <f>IF(A72="","",SUMIFS(Visits!$F$2:$F$401,Visits!$B$2:$B$401,A72,Visits!$I$2:$I$401,Settings!$G$2))</f>
      </c>
      <c r="F72" s="11">
        <f>IF(A72="","",SUMIFS(Visits!$F$2:$F$401,Visits!$B$2:$B$401,A72,Visits!$G$2:$G$401,"No",Visits!$I$2:$I$401,Settings!$G$2))</f>
      </c>
    </row>
    <row r="73" spans="1:6" x14ac:dyDescent="0.25">
      <c r="A73" s="8"/>
      <c r="B73" s="8"/>
      <c r="C73" s="8"/>
      <c r="D73" s="11">
        <f>IF(C73="","",INDEX(Settings!$B$2:$B$11,MATCH(C73,Settings!$A$2:$A$11,1)))</f>
      </c>
      <c r="E73" s="11">
        <f>IF(A73="","",SUMIFS(Visits!$F$2:$F$401,Visits!$B$2:$B$401,A73,Visits!$I$2:$I$401,Settings!$G$2))</f>
      </c>
      <c r="F73" s="11">
        <f>IF(A73="","",SUMIFS(Visits!$F$2:$F$401,Visits!$B$2:$B$401,A73,Visits!$G$2:$G$401,"No",Visits!$I$2:$I$401,Settings!$G$2))</f>
      </c>
    </row>
    <row r="74" spans="1:6" x14ac:dyDescent="0.25">
      <c r="A74" s="8"/>
      <c r="B74" s="8"/>
      <c r="C74" s="8"/>
      <c r="D74" s="11">
        <f>IF(C74="","",INDEX(Settings!$B$2:$B$11,MATCH(C74,Settings!$A$2:$A$11,1)))</f>
      </c>
      <c r="E74" s="11">
        <f>IF(A74="","",SUMIFS(Visits!$F$2:$F$401,Visits!$B$2:$B$401,A74,Visits!$I$2:$I$401,Settings!$G$2))</f>
      </c>
      <c r="F74" s="11">
        <f>IF(A74="","",SUMIFS(Visits!$F$2:$F$401,Visits!$B$2:$B$401,A74,Visits!$G$2:$G$401,"No",Visits!$I$2:$I$401,Settings!$G$2))</f>
      </c>
    </row>
    <row r="75" spans="1:6" x14ac:dyDescent="0.25">
      <c r="A75" s="8"/>
      <c r="B75" s="8"/>
      <c r="C75" s="8"/>
      <c r="D75" s="11">
        <f>IF(C75="","",INDEX(Settings!$B$2:$B$11,MATCH(C75,Settings!$A$2:$A$11,1)))</f>
      </c>
      <c r="E75" s="11">
        <f>IF(A75="","",SUMIFS(Visits!$F$2:$F$401,Visits!$B$2:$B$401,A75,Visits!$I$2:$I$401,Settings!$G$2))</f>
      </c>
      <c r="F75" s="11">
        <f>IF(A75="","",SUMIFS(Visits!$F$2:$F$401,Visits!$B$2:$B$401,A75,Visits!$G$2:$G$401,"No",Visits!$I$2:$I$401,Settings!$G$2))</f>
      </c>
    </row>
    <row r="76" spans="1:6" x14ac:dyDescent="0.25">
      <c r="A76" s="8"/>
      <c r="B76" s="8"/>
      <c r="C76" s="8"/>
      <c r="D76" s="11">
        <f>IF(C76="","",INDEX(Settings!$B$2:$B$11,MATCH(C76,Settings!$A$2:$A$11,1)))</f>
      </c>
      <c r="E76" s="11">
        <f>IF(A76="","",SUMIFS(Visits!$F$2:$F$401,Visits!$B$2:$B$401,A76,Visits!$I$2:$I$401,Settings!$G$2))</f>
      </c>
      <c r="F76" s="11">
        <f>IF(A76="","",SUMIFS(Visits!$F$2:$F$401,Visits!$B$2:$B$401,A76,Visits!$G$2:$G$401,"No",Visits!$I$2:$I$401,Settings!$G$2))</f>
      </c>
    </row>
    <row r="77" spans="1:6" x14ac:dyDescent="0.25">
      <c r="A77" s="8"/>
      <c r="B77" s="8"/>
      <c r="C77" s="8"/>
      <c r="D77" s="11">
        <f>IF(C77="","",INDEX(Settings!$B$2:$B$11,MATCH(C77,Settings!$A$2:$A$11,1)))</f>
      </c>
      <c r="E77" s="11">
        <f>IF(A77="","",SUMIFS(Visits!$F$2:$F$401,Visits!$B$2:$B$401,A77,Visits!$I$2:$I$401,Settings!$G$2))</f>
      </c>
      <c r="F77" s="11">
        <f>IF(A77="","",SUMIFS(Visits!$F$2:$F$401,Visits!$B$2:$B$401,A77,Visits!$G$2:$G$401,"No",Visits!$I$2:$I$401,Settings!$G$2))</f>
      </c>
    </row>
    <row r="78" spans="1:6" x14ac:dyDescent="0.25">
      <c r="A78" s="8"/>
      <c r="B78" s="8"/>
      <c r="C78" s="8"/>
      <c r="D78" s="11">
        <f>IF(C78="","",INDEX(Settings!$B$2:$B$11,MATCH(C78,Settings!$A$2:$A$11,1)))</f>
      </c>
      <c r="E78" s="11">
        <f>IF(A78="","",SUMIFS(Visits!$F$2:$F$401,Visits!$B$2:$B$401,A78,Visits!$I$2:$I$401,Settings!$G$2))</f>
      </c>
      <c r="F78" s="11">
        <f>IF(A78="","",SUMIFS(Visits!$F$2:$F$401,Visits!$B$2:$B$401,A78,Visits!$G$2:$G$401,"No",Visits!$I$2:$I$401,Settings!$G$2))</f>
      </c>
    </row>
    <row r="79" spans="1:6" x14ac:dyDescent="0.25">
      <c r="A79" s="8"/>
      <c r="B79" s="8"/>
      <c r="C79" s="8"/>
      <c r="D79" s="11">
        <f>IF(C79="","",INDEX(Settings!$B$2:$B$11,MATCH(C79,Settings!$A$2:$A$11,1)))</f>
      </c>
      <c r="E79" s="11">
        <f>IF(A79="","",SUMIFS(Visits!$F$2:$F$401,Visits!$B$2:$B$401,A79,Visits!$I$2:$I$401,Settings!$G$2))</f>
      </c>
      <c r="F79" s="11">
        <f>IF(A79="","",SUMIFS(Visits!$F$2:$F$401,Visits!$B$2:$B$401,A79,Visits!$G$2:$G$401,"No",Visits!$I$2:$I$401,Settings!$G$2))</f>
      </c>
    </row>
    <row r="80" spans="1:6" x14ac:dyDescent="0.25">
      <c r="A80" s="8"/>
      <c r="B80" s="8"/>
      <c r="C80" s="8"/>
      <c r="D80" s="11">
        <f>IF(C80="","",INDEX(Settings!$B$2:$B$11,MATCH(C80,Settings!$A$2:$A$11,1)))</f>
      </c>
      <c r="E80" s="11">
        <f>IF(A80="","",SUMIFS(Visits!$F$2:$F$401,Visits!$B$2:$B$401,A80,Visits!$I$2:$I$401,Settings!$G$2))</f>
      </c>
      <c r="F80" s="11">
        <f>IF(A80="","",SUMIFS(Visits!$F$2:$F$401,Visits!$B$2:$B$401,A80,Visits!$G$2:$G$401,"No",Visits!$I$2:$I$401,Settings!$G$2))</f>
      </c>
    </row>
    <row r="81" spans="1:6" x14ac:dyDescent="0.25">
      <c r="A81" s="8"/>
      <c r="B81" s="8"/>
      <c r="C81" s="8"/>
      <c r="D81" s="11">
        <f>IF(C81="","",INDEX(Settings!$B$2:$B$11,MATCH(C81,Settings!$A$2:$A$11,1)))</f>
      </c>
      <c r="E81" s="11">
        <f>IF(A81="","",SUMIFS(Visits!$F$2:$F$401,Visits!$B$2:$B$401,A81,Visits!$I$2:$I$401,Settings!$G$2))</f>
      </c>
      <c r="F81" s="11">
        <f>IF(A81="","",SUMIFS(Visits!$F$2:$F$401,Visits!$B$2:$B$401,A81,Visits!$G$2:$G$401,"No",Visits!$I$2:$I$401,Settings!$G$2))</f>
      </c>
    </row>
    <row r="82" spans="1:6" x14ac:dyDescent="0.25">
      <c r="A82" s="8"/>
      <c r="B82" s="8"/>
      <c r="C82" s="8"/>
      <c r="D82" s="11">
        <f>IF(C82="","",INDEX(Settings!$B$2:$B$11,MATCH(C82,Settings!$A$2:$A$11,1)))</f>
      </c>
      <c r="E82" s="11">
        <f>IF(A82="","",SUMIFS(Visits!$F$2:$F$401,Visits!$B$2:$B$401,A82,Visits!$I$2:$I$401,Settings!$G$2))</f>
      </c>
      <c r="F82" s="11">
        <f>IF(A82="","",SUMIFS(Visits!$F$2:$F$401,Visits!$B$2:$B$401,A82,Visits!$G$2:$G$401,"No",Visits!$I$2:$I$401,Settings!$G$2))</f>
      </c>
    </row>
    <row r="83" spans="1:6" x14ac:dyDescent="0.25">
      <c r="A83" s="8"/>
      <c r="B83" s="8"/>
      <c r="C83" s="8"/>
      <c r="D83" s="11">
        <f>IF(C83="","",INDEX(Settings!$B$2:$B$11,MATCH(C83,Settings!$A$2:$A$11,1)))</f>
      </c>
      <c r="E83" s="11">
        <f>IF(A83="","",SUMIFS(Visits!$F$2:$F$401,Visits!$B$2:$B$401,A83,Visits!$I$2:$I$401,Settings!$G$2))</f>
      </c>
      <c r="F83" s="11">
        <f>IF(A83="","",SUMIFS(Visits!$F$2:$F$401,Visits!$B$2:$B$401,A83,Visits!$G$2:$G$401,"No",Visits!$I$2:$I$401,Settings!$G$2))</f>
      </c>
    </row>
    <row r="84" spans="1:6" x14ac:dyDescent="0.25">
      <c r="A84" s="8"/>
      <c r="B84" s="8"/>
      <c r="C84" s="8"/>
      <c r="D84" s="11">
        <f>IF(C84="","",INDEX(Settings!$B$2:$B$11,MATCH(C84,Settings!$A$2:$A$11,1)))</f>
      </c>
      <c r="E84" s="11">
        <f>IF(A84="","",SUMIFS(Visits!$F$2:$F$401,Visits!$B$2:$B$401,A84,Visits!$I$2:$I$401,Settings!$G$2))</f>
      </c>
      <c r="F84" s="11">
        <f>IF(A84="","",SUMIFS(Visits!$F$2:$F$401,Visits!$B$2:$B$401,A84,Visits!$G$2:$G$401,"No",Visits!$I$2:$I$401,Settings!$G$2))</f>
      </c>
    </row>
    <row r="85" spans="1:6" x14ac:dyDescent="0.25">
      <c r="A85" s="8"/>
      <c r="B85" s="8"/>
      <c r="C85" s="8"/>
      <c r="D85" s="11">
        <f>IF(C85="","",INDEX(Settings!$B$2:$B$11,MATCH(C85,Settings!$A$2:$A$11,1)))</f>
      </c>
      <c r="E85" s="11">
        <f>IF(A85="","",SUMIFS(Visits!$F$2:$F$401,Visits!$B$2:$B$401,A85,Visits!$I$2:$I$401,Settings!$G$2))</f>
      </c>
      <c r="F85" s="11">
        <f>IF(A85="","",SUMIFS(Visits!$F$2:$F$401,Visits!$B$2:$B$401,A85,Visits!$G$2:$G$401,"No",Visits!$I$2:$I$401,Settings!$G$2))</f>
      </c>
    </row>
    <row r="86" spans="1:6" x14ac:dyDescent="0.25">
      <c r="A86" s="8"/>
      <c r="B86" s="8"/>
      <c r="C86" s="8"/>
      <c r="D86" s="11">
        <f>IF(C86="","",INDEX(Settings!$B$2:$B$11,MATCH(C86,Settings!$A$2:$A$11,1)))</f>
      </c>
      <c r="E86" s="11">
        <f>IF(A86="","",SUMIFS(Visits!$F$2:$F$401,Visits!$B$2:$B$401,A86,Visits!$I$2:$I$401,Settings!$G$2))</f>
      </c>
      <c r="F86" s="11">
        <f>IF(A86="","",SUMIFS(Visits!$F$2:$F$401,Visits!$B$2:$B$401,A86,Visits!$G$2:$G$401,"No",Visits!$I$2:$I$401,Settings!$G$2))</f>
      </c>
    </row>
    <row r="87" spans="1:6" x14ac:dyDescent="0.25">
      <c r="A87" s="8"/>
      <c r="B87" s="8"/>
      <c r="C87" s="8"/>
      <c r="D87" s="11">
        <f>IF(C87="","",INDEX(Settings!$B$2:$B$11,MATCH(C87,Settings!$A$2:$A$11,1)))</f>
      </c>
      <c r="E87" s="11">
        <f>IF(A87="","",SUMIFS(Visits!$F$2:$F$401,Visits!$B$2:$B$401,A87,Visits!$I$2:$I$401,Settings!$G$2))</f>
      </c>
      <c r="F87" s="11">
        <f>IF(A87="","",SUMIFS(Visits!$F$2:$F$401,Visits!$B$2:$B$401,A87,Visits!$G$2:$G$401,"No",Visits!$I$2:$I$401,Settings!$G$2))</f>
      </c>
    </row>
    <row r="88" spans="1:6" x14ac:dyDescent="0.25">
      <c r="A88" s="8"/>
      <c r="B88" s="8"/>
      <c r="C88" s="8"/>
      <c r="D88" s="11">
        <f>IF(C88="","",INDEX(Settings!$B$2:$B$11,MATCH(C88,Settings!$A$2:$A$11,1)))</f>
      </c>
      <c r="E88" s="11">
        <f>IF(A88="","",SUMIFS(Visits!$F$2:$F$401,Visits!$B$2:$B$401,A88,Visits!$I$2:$I$401,Settings!$G$2))</f>
      </c>
      <c r="F88" s="11">
        <f>IF(A88="","",SUMIFS(Visits!$F$2:$F$401,Visits!$B$2:$B$401,A88,Visits!$G$2:$G$401,"No",Visits!$I$2:$I$401,Settings!$G$2))</f>
      </c>
    </row>
    <row r="89" spans="1:6" x14ac:dyDescent="0.25">
      <c r="A89" s="8"/>
      <c r="B89" s="8"/>
      <c r="C89" s="8"/>
      <c r="D89" s="11">
        <f>IF(C89="","",INDEX(Settings!$B$2:$B$11,MATCH(C89,Settings!$A$2:$A$11,1)))</f>
      </c>
      <c r="E89" s="11">
        <f>IF(A89="","",SUMIFS(Visits!$F$2:$F$401,Visits!$B$2:$B$401,A89,Visits!$I$2:$I$401,Settings!$G$2))</f>
      </c>
      <c r="F89" s="11">
        <f>IF(A89="","",SUMIFS(Visits!$F$2:$F$401,Visits!$B$2:$B$401,A89,Visits!$G$2:$G$401,"No",Visits!$I$2:$I$401,Settings!$G$2))</f>
      </c>
    </row>
    <row r="90" spans="1:6" x14ac:dyDescent="0.25">
      <c r="A90" s="8"/>
      <c r="B90" s="8"/>
      <c r="C90" s="8"/>
      <c r="D90" s="11">
        <f>IF(C90="","",INDEX(Settings!$B$2:$B$11,MATCH(C90,Settings!$A$2:$A$11,1)))</f>
      </c>
      <c r="E90" s="11">
        <f>IF(A90="","",SUMIFS(Visits!$F$2:$F$401,Visits!$B$2:$B$401,A90,Visits!$I$2:$I$401,Settings!$G$2))</f>
      </c>
      <c r="F90" s="11">
        <f>IF(A90="","",SUMIFS(Visits!$F$2:$F$401,Visits!$B$2:$B$401,A90,Visits!$G$2:$G$401,"No",Visits!$I$2:$I$401,Settings!$G$2))</f>
      </c>
    </row>
    <row r="91" spans="1:6" x14ac:dyDescent="0.25">
      <c r="A91" s="8"/>
      <c r="B91" s="8"/>
      <c r="C91" s="8"/>
      <c r="D91" s="11">
        <f>IF(C91="","",INDEX(Settings!$B$2:$B$11,MATCH(C91,Settings!$A$2:$A$11,1)))</f>
      </c>
      <c r="E91" s="11">
        <f>IF(A91="","",SUMIFS(Visits!$F$2:$F$401,Visits!$B$2:$B$401,A91,Visits!$I$2:$I$401,Settings!$G$2))</f>
      </c>
      <c r="F91" s="11">
        <f>IF(A91="","",SUMIFS(Visits!$F$2:$F$401,Visits!$B$2:$B$401,A91,Visits!$G$2:$G$401,"No",Visits!$I$2:$I$401,Settings!$G$2))</f>
      </c>
    </row>
    <row r="92" spans="1:6" x14ac:dyDescent="0.25">
      <c r="A92" s="8"/>
      <c r="B92" s="8"/>
      <c r="C92" s="8"/>
      <c r="D92" s="11">
        <f>IF(C92="","",INDEX(Settings!$B$2:$B$11,MATCH(C92,Settings!$A$2:$A$11,1)))</f>
      </c>
      <c r="E92" s="11">
        <f>IF(A92="","",SUMIFS(Visits!$F$2:$F$401,Visits!$B$2:$B$401,A92,Visits!$I$2:$I$401,Settings!$G$2))</f>
      </c>
      <c r="F92" s="11">
        <f>IF(A92="","",SUMIFS(Visits!$F$2:$F$401,Visits!$B$2:$B$401,A92,Visits!$G$2:$G$401,"No",Visits!$I$2:$I$401,Settings!$G$2))</f>
      </c>
    </row>
    <row r="93" spans="1:6" x14ac:dyDescent="0.25">
      <c r="A93" s="8"/>
      <c r="B93" s="8"/>
      <c r="C93" s="8"/>
      <c r="D93" s="11">
        <f>IF(C93="","",INDEX(Settings!$B$2:$B$11,MATCH(C93,Settings!$A$2:$A$11,1)))</f>
      </c>
      <c r="E93" s="11">
        <f>IF(A93="","",SUMIFS(Visits!$F$2:$F$401,Visits!$B$2:$B$401,A93,Visits!$I$2:$I$401,Settings!$G$2))</f>
      </c>
      <c r="F93" s="11">
        <f>IF(A93="","",SUMIFS(Visits!$F$2:$F$401,Visits!$B$2:$B$401,A93,Visits!$G$2:$G$401,"No",Visits!$I$2:$I$401,Settings!$G$2))</f>
      </c>
    </row>
    <row r="94" spans="1:6" x14ac:dyDescent="0.25">
      <c r="A94" s="8"/>
      <c r="B94" s="8"/>
      <c r="C94" s="8"/>
      <c r="D94" s="11">
        <f>IF(C94="","",INDEX(Settings!$B$2:$B$11,MATCH(C94,Settings!$A$2:$A$11,1)))</f>
      </c>
      <c r="E94" s="11">
        <f>IF(A94="","",SUMIFS(Visits!$F$2:$F$401,Visits!$B$2:$B$401,A94,Visits!$I$2:$I$401,Settings!$G$2))</f>
      </c>
      <c r="F94" s="11">
        <f>IF(A94="","",SUMIFS(Visits!$F$2:$F$401,Visits!$B$2:$B$401,A94,Visits!$G$2:$G$401,"No",Visits!$I$2:$I$401,Settings!$G$2))</f>
      </c>
    </row>
    <row r="95" spans="1:6" x14ac:dyDescent="0.25">
      <c r="A95" s="8"/>
      <c r="B95" s="8"/>
      <c r="C95" s="8"/>
      <c r="D95" s="11">
        <f>IF(C95="","",INDEX(Settings!$B$2:$B$11,MATCH(C95,Settings!$A$2:$A$11,1)))</f>
      </c>
      <c r="E95" s="11">
        <f>IF(A95="","",SUMIFS(Visits!$F$2:$F$401,Visits!$B$2:$B$401,A95,Visits!$I$2:$I$401,Settings!$G$2))</f>
      </c>
      <c r="F95" s="11">
        <f>IF(A95="","",SUMIFS(Visits!$F$2:$F$401,Visits!$B$2:$B$401,A95,Visits!$G$2:$G$401,"No",Visits!$I$2:$I$401,Settings!$G$2))</f>
      </c>
    </row>
    <row r="96" spans="1:6" x14ac:dyDescent="0.25">
      <c r="A96" s="8"/>
      <c r="B96" s="8"/>
      <c r="C96" s="8"/>
      <c r="D96" s="11">
        <f>IF(C96="","",INDEX(Settings!$B$2:$B$11,MATCH(C96,Settings!$A$2:$A$11,1)))</f>
      </c>
      <c r="E96" s="11">
        <f>IF(A96="","",SUMIFS(Visits!$F$2:$F$401,Visits!$B$2:$B$401,A96,Visits!$I$2:$I$401,Settings!$G$2))</f>
      </c>
      <c r="F96" s="11">
        <f>IF(A96="","",SUMIFS(Visits!$F$2:$F$401,Visits!$B$2:$B$401,A96,Visits!$G$2:$G$401,"No",Visits!$I$2:$I$401,Settings!$G$2))</f>
      </c>
    </row>
    <row r="97" spans="1:6" x14ac:dyDescent="0.25">
      <c r="A97" s="8"/>
      <c r="B97" s="8"/>
      <c r="C97" s="8"/>
      <c r="D97" s="11">
        <f>IF(C97="","",INDEX(Settings!$B$2:$B$11,MATCH(C97,Settings!$A$2:$A$11,1)))</f>
      </c>
      <c r="E97" s="11">
        <f>IF(A97="","",SUMIFS(Visits!$F$2:$F$401,Visits!$B$2:$B$401,A97,Visits!$I$2:$I$401,Settings!$G$2))</f>
      </c>
      <c r="F97" s="11">
        <f>IF(A97="","",SUMIFS(Visits!$F$2:$F$401,Visits!$B$2:$B$401,A97,Visits!$G$2:$G$401,"No",Visits!$I$2:$I$401,Settings!$G$2))</f>
      </c>
    </row>
    <row r="98" spans="1:6" x14ac:dyDescent="0.25">
      <c r="A98" s="8"/>
      <c r="B98" s="8"/>
      <c r="C98" s="8"/>
      <c r="D98" s="11">
        <f>IF(C98="","",INDEX(Settings!$B$2:$B$11,MATCH(C98,Settings!$A$2:$A$11,1)))</f>
      </c>
      <c r="E98" s="11">
        <f>IF(A98="","",SUMIFS(Visits!$F$2:$F$401,Visits!$B$2:$B$401,A98,Visits!$I$2:$I$401,Settings!$G$2))</f>
      </c>
      <c r="F98" s="11">
        <f>IF(A98="","",SUMIFS(Visits!$F$2:$F$401,Visits!$B$2:$B$401,A98,Visits!$G$2:$G$401,"No",Visits!$I$2:$I$401,Settings!$G$2))</f>
      </c>
    </row>
    <row r="99" spans="1:6" x14ac:dyDescent="0.25">
      <c r="A99" s="8"/>
      <c r="B99" s="8"/>
      <c r="C99" s="8"/>
      <c r="D99" s="11">
        <f>IF(C99="","",INDEX(Settings!$B$2:$B$11,MATCH(C99,Settings!$A$2:$A$11,1)))</f>
      </c>
      <c r="E99" s="11">
        <f>IF(A99="","",SUMIFS(Visits!$F$2:$F$401,Visits!$B$2:$B$401,A99,Visits!$I$2:$I$401,Settings!$G$2))</f>
      </c>
      <c r="F99" s="11">
        <f>IF(A99="","",SUMIFS(Visits!$F$2:$F$401,Visits!$B$2:$B$401,A99,Visits!$G$2:$G$401,"No",Visits!$I$2:$I$401,Settings!$G$2))</f>
      </c>
    </row>
    <row r="100" spans="1:6" x14ac:dyDescent="0.25">
      <c r="A100" s="8"/>
      <c r="B100" s="8"/>
      <c r="C100" s="8"/>
      <c r="D100" s="11">
        <f>IF(C100="","",INDEX(Settings!$B$2:$B$11,MATCH(C100,Settings!$A$2:$A$11,1)))</f>
      </c>
      <c r="E100" s="11">
        <f>IF(A100="","",SUMIFS(Visits!$F$2:$F$401,Visits!$B$2:$B$401,A100,Visits!$I$2:$I$401,Settings!$G$2))</f>
      </c>
      <c r="F100" s="11">
        <f>IF(A100="","",SUMIFS(Visits!$F$2:$F$401,Visits!$B$2:$B$401,A100,Visits!$G$2:$G$401,"No",Visits!$I$2:$I$401,Settings!$G$2))</f>
      </c>
    </row>
    <row r="101" spans="1:6" x14ac:dyDescent="0.25">
      <c r="A101" s="8"/>
      <c r="B101" s="8"/>
      <c r="C101" s="8"/>
      <c r="D101" s="11">
        <f>IF(C101="","",INDEX(Settings!$B$2:$B$11,MATCH(C101,Settings!$A$2:$A$11,1)))</f>
      </c>
      <c r="E101" s="11">
        <f>IF(A101="","",SUMIFS(Visits!$F$2:$F$401,Visits!$B$2:$B$401,A101,Visits!$I$2:$I$401,Settings!$G$2))</f>
      </c>
      <c r="F101" s="11">
        <f>IF(A101="","",SUMIFS(Visits!$F$2:$F$401,Visits!$B$2:$B$401,A101,Visits!$G$2:$G$401,"No",Visits!$I$2:$I$401,Settings!$G$2))</f>
      </c>
    </row>
  </sheetData>
  <dataValidations count="2">
    <dataValidation type="decimal" operator="greaterThanOrEqual" allowBlank="1" showErrorMessage="1" error="Enter a number (0 or more)." sqref="C10:C101">
      <formula1>0</formula1>
    </dataValidation>
    <dataValidation type="decimal" operator="greaterThanOrEqual" allowBlank="1" showErrorMessage="1" error="Enter a number (0 or more)." sqref="C2:C1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15" customWidth="1"/>
    <col min="4" max="4" width="10" customWidth="1"/>
    <col min="5" max="5" width="12" customWidth="1"/>
    <col min="7" max="9" width="7" customWidth="1"/>
  </cols>
  <sheetData>
    <row r="1" ht="30" customHeight="1" spans="1:9" x14ac:dyDescent="0.25">
      <c r="A1" s="10" t="s">
        <v>62</v>
      </c>
      <c r="B1" s="10" t="s">
        <v>45</v>
      </c>
      <c r="C1" s="10" t="s">
        <v>18</v>
      </c>
      <c r="D1" s="10" t="s">
        <v>63</v>
      </c>
      <c r="E1" s="10" t="s">
        <v>64</v>
      </c>
      <c r="F1" s="10" t="s">
        <v>36</v>
      </c>
      <c r="G1" s="10" t="s">
        <v>65</v>
      </c>
      <c r="H1" s="10" t="s">
        <v>15</v>
      </c>
      <c r="I1" s="10" t="s">
        <v>32</v>
      </c>
    </row>
    <row r="2" spans="1:9" x14ac:dyDescent="0.25">
      <c r="A2" s="12">
        <v>46118</v>
      </c>
      <c r="B2" s="8" t="s">
        <v>50</v>
      </c>
      <c r="C2" s="8" t="s">
        <v>37</v>
      </c>
      <c r="D2" s="11">
        <f>IF(OR(B2="",C2=""),"",IF(C2="Mow",IFERROR(INDEX(Customers!$D$2:$D$101,MATCH(B2,Customers!$A$2:$A$101,0)),0),IFERROR(INDEX(Settings!$E$2:$E$16,MATCH(C2,Settings!$D$2:$D$16,0)),0)))</f>
      </c>
      <c r="E2" s="9"/>
      <c r="F2" s="11">
        <f>IF(D2="","",IF(E2="",D2,E2))</f>
      </c>
      <c r="G2" s="8" t="s">
        <v>66</v>
      </c>
      <c r="H2" s="13">
        <f>IF(A2="","",MONTH(A2))</f>
      </c>
      <c r="I2" s="13">
        <f>IF(A2="","",YEAR(A2))</f>
      </c>
    </row>
    <row r="3" spans="1:9" x14ac:dyDescent="0.25">
      <c r="A3" s="12">
        <v>46119</v>
      </c>
      <c r="B3" s="8" t="s">
        <v>52</v>
      </c>
      <c r="C3" s="8" t="s">
        <v>37</v>
      </c>
      <c r="D3" s="11">
        <f>IF(OR(B3="",C3=""),"",IF(C3="Mow",IFERROR(INDEX(Customers!$D$2:$D$101,MATCH(B3,Customers!$A$2:$A$101,0)),0),IFERROR(INDEX(Settings!$E$2:$E$16,MATCH(C3,Settings!$D$2:$D$16,0)),0)))</f>
      </c>
      <c r="E3" s="9"/>
      <c r="F3" s="11">
        <f>IF(D3="","",IF(E3="",D3,E3))</f>
      </c>
      <c r="G3" s="8" t="s">
        <v>66</v>
      </c>
      <c r="H3" s="13">
        <f>IF(A3="","",MONTH(A3))</f>
      </c>
      <c r="I3" s="13">
        <f>IF(A3="","",YEAR(A3))</f>
      </c>
    </row>
    <row r="4" spans="1:9" x14ac:dyDescent="0.25">
      <c r="A4" s="12">
        <v>46120</v>
      </c>
      <c r="B4" s="8" t="s">
        <v>54</v>
      </c>
      <c r="C4" s="8" t="s">
        <v>37</v>
      </c>
      <c r="D4" s="11">
        <f>IF(OR(B4="",C4=""),"",IF(C4="Mow",IFERROR(INDEX(Customers!$D$2:$D$101,MATCH(B4,Customers!$A$2:$A$101,0)),0),IFERROR(INDEX(Settings!$E$2:$E$16,MATCH(C4,Settings!$D$2:$D$16,0)),0)))</f>
      </c>
      <c r="E4" s="9"/>
      <c r="F4" s="11">
        <f>IF(D4="","",IF(E4="",D4,E4))</f>
      </c>
      <c r="G4" s="8" t="s">
        <v>66</v>
      </c>
      <c r="H4" s="13">
        <f>IF(A4="","",MONTH(A4))</f>
      </c>
      <c r="I4" s="13">
        <f>IF(A4="","",YEAR(A4))</f>
      </c>
    </row>
    <row r="5" spans="1:9" x14ac:dyDescent="0.25">
      <c r="A5" s="12">
        <v>46121</v>
      </c>
      <c r="B5" s="8" t="s">
        <v>56</v>
      </c>
      <c r="C5" s="8" t="s">
        <v>37</v>
      </c>
      <c r="D5" s="11">
        <f>IF(OR(B5="",C5=""),"",IF(C5="Mow",IFERROR(INDEX(Customers!$D$2:$D$101,MATCH(B5,Customers!$A$2:$A$101,0)),0),IFERROR(INDEX(Settings!$E$2:$E$16,MATCH(C5,Settings!$D$2:$D$16,0)),0)))</f>
      </c>
      <c r="E5" s="9"/>
      <c r="F5" s="11">
        <f>IF(D5="","",IF(E5="",D5,E5))</f>
      </c>
      <c r="G5" s="8" t="s">
        <v>66</v>
      </c>
      <c r="H5" s="13">
        <f>IF(A5="","",MONTH(A5))</f>
      </c>
      <c r="I5" s="13">
        <f>IF(A5="","",YEAR(A5))</f>
      </c>
    </row>
    <row r="6" spans="1:9" x14ac:dyDescent="0.25">
      <c r="A6" s="12">
        <v>46122</v>
      </c>
      <c r="B6" s="8" t="s">
        <v>58</v>
      </c>
      <c r="C6" s="8" t="s">
        <v>37</v>
      </c>
      <c r="D6" s="11">
        <f>IF(OR(B6="",C6=""),"",IF(C6="Mow",IFERROR(INDEX(Customers!$D$2:$D$101,MATCH(B6,Customers!$A$2:$A$101,0)),0),IFERROR(INDEX(Settings!$E$2:$E$16,MATCH(C6,Settings!$D$2:$D$16,0)),0)))</f>
      </c>
      <c r="E6" s="9"/>
      <c r="F6" s="11">
        <f>IF(D6="","",IF(E6="",D6,E6))</f>
      </c>
      <c r="G6" s="8" t="s">
        <v>66</v>
      </c>
      <c r="H6" s="13">
        <f>IF(A6="","",MONTH(A6))</f>
      </c>
      <c r="I6" s="13">
        <f>IF(A6="","",YEAR(A6))</f>
      </c>
    </row>
    <row r="7" spans="1:9" x14ac:dyDescent="0.25">
      <c r="A7" s="12">
        <v>46123</v>
      </c>
      <c r="B7" s="8" t="s">
        <v>60</v>
      </c>
      <c r="C7" s="8" t="s">
        <v>37</v>
      </c>
      <c r="D7" s="11">
        <f>IF(OR(B7="",C7=""),"",IF(C7="Mow",IFERROR(INDEX(Customers!$D$2:$D$101,MATCH(B7,Customers!$A$2:$A$101,0)),0),IFERROR(INDEX(Settings!$E$2:$E$16,MATCH(C7,Settings!$D$2:$D$16,0)),0)))</f>
      </c>
      <c r="E7" s="9"/>
      <c r="F7" s="11">
        <f>IF(D7="","",IF(E7="",D7,E7))</f>
      </c>
      <c r="G7" s="8" t="s">
        <v>66</v>
      </c>
      <c r="H7" s="13">
        <f>IF(A7="","",MONTH(A7))</f>
      </c>
      <c r="I7" s="13">
        <f>IF(A7="","",YEAR(A7))</f>
      </c>
    </row>
    <row r="8" spans="1:9" x14ac:dyDescent="0.25">
      <c r="A8" s="12">
        <v>46125</v>
      </c>
      <c r="B8" s="8" t="s">
        <v>50</v>
      </c>
      <c r="C8" s="8" t="s">
        <v>37</v>
      </c>
      <c r="D8" s="11">
        <f>IF(OR(B8="",C8=""),"",IF(C8="Mow",IFERROR(INDEX(Customers!$D$2:$D$101,MATCH(B8,Customers!$A$2:$A$101,0)),0),IFERROR(INDEX(Settings!$E$2:$E$16,MATCH(C8,Settings!$D$2:$D$16,0)),0)))</f>
      </c>
      <c r="E8" s="9"/>
      <c r="F8" s="11">
        <f>IF(D8="","",IF(E8="",D8,E8))</f>
      </c>
      <c r="G8" s="8" t="s">
        <v>66</v>
      </c>
      <c r="H8" s="13">
        <f>IF(A8="","",MONTH(A8))</f>
      </c>
      <c r="I8" s="13">
        <f>IF(A8="","",YEAR(A8))</f>
      </c>
    </row>
    <row r="9" spans="1:9" x14ac:dyDescent="0.25">
      <c r="A9" s="12">
        <v>46126</v>
      </c>
      <c r="B9" s="8" t="s">
        <v>52</v>
      </c>
      <c r="C9" s="8" t="s">
        <v>37</v>
      </c>
      <c r="D9" s="11">
        <f>IF(OR(B9="",C9=""),"",IF(C9="Mow",IFERROR(INDEX(Customers!$D$2:$D$101,MATCH(B9,Customers!$A$2:$A$101,0)),0),IFERROR(INDEX(Settings!$E$2:$E$16,MATCH(C9,Settings!$D$2:$D$16,0)),0)))</f>
      </c>
      <c r="E9" s="9"/>
      <c r="F9" s="11">
        <f>IF(D9="","",IF(E9="",D9,E9))</f>
      </c>
      <c r="G9" s="8" t="s">
        <v>66</v>
      </c>
      <c r="H9" s="13">
        <f>IF(A9="","",MONTH(A9))</f>
      </c>
      <c r="I9" s="13">
        <f>IF(A9="","",YEAR(A9))</f>
      </c>
    </row>
    <row r="10" spans="1:9" x14ac:dyDescent="0.25">
      <c r="A10" s="12">
        <v>46128</v>
      </c>
      <c r="B10" s="8" t="s">
        <v>56</v>
      </c>
      <c r="C10" s="8" t="s">
        <v>37</v>
      </c>
      <c r="D10" s="11">
        <f>IF(OR(B10="",C10=""),"",IF(C10="Mow",IFERROR(INDEX(Customers!$D$2:$D$101,MATCH(B10,Customers!$A$2:$A$101,0)),0),IFERROR(INDEX(Settings!$E$2:$E$16,MATCH(C10,Settings!$D$2:$D$16,0)),0)))</f>
      </c>
      <c r="E10" s="9"/>
      <c r="F10" s="11">
        <f>IF(D10="","",IF(E10="",D10,E10))</f>
      </c>
      <c r="G10" s="8" t="s">
        <v>66</v>
      </c>
      <c r="H10" s="13">
        <f>IF(A10="","",MONTH(A10))</f>
      </c>
      <c r="I10" s="13">
        <f>IF(A10="","",YEAR(A10))</f>
      </c>
    </row>
    <row r="11" spans="1:9" x14ac:dyDescent="0.25">
      <c r="A11" s="12">
        <v>46132</v>
      </c>
      <c r="B11" s="8" t="s">
        <v>50</v>
      </c>
      <c r="C11" s="8" t="s">
        <v>37</v>
      </c>
      <c r="D11" s="11">
        <f>IF(OR(B11="",C11=""),"",IF(C11="Mow",IFERROR(INDEX(Customers!$D$2:$D$101,MATCH(B11,Customers!$A$2:$A$101,0)),0),IFERROR(INDEX(Settings!$E$2:$E$16,MATCH(C11,Settings!$D$2:$D$16,0)),0)))</f>
      </c>
      <c r="E11" s="9"/>
      <c r="F11" s="11">
        <f>IF(D11="","",IF(E11="",D11,E11))</f>
      </c>
      <c r="G11" s="8" t="s">
        <v>66</v>
      </c>
      <c r="H11" s="13">
        <f>IF(A11="","",MONTH(A11))</f>
      </c>
      <c r="I11" s="13">
        <f>IF(A11="","",YEAR(A11))</f>
      </c>
    </row>
    <row r="12" spans="1:9" x14ac:dyDescent="0.25">
      <c r="A12" s="12">
        <v>46133</v>
      </c>
      <c r="B12" s="8" t="s">
        <v>52</v>
      </c>
      <c r="C12" s="8" t="s">
        <v>37</v>
      </c>
      <c r="D12" s="11">
        <f>IF(OR(B12="",C12=""),"",IF(C12="Mow",IFERROR(INDEX(Customers!$D$2:$D$101,MATCH(B12,Customers!$A$2:$A$101,0)),0),IFERROR(INDEX(Settings!$E$2:$E$16,MATCH(C12,Settings!$D$2:$D$16,0)),0)))</f>
      </c>
      <c r="E12" s="9"/>
      <c r="F12" s="11">
        <f>IF(D12="","",IF(E12="",D12,E12))</f>
      </c>
      <c r="G12" s="8" t="s">
        <v>66</v>
      </c>
      <c r="H12" s="13">
        <f>IF(A12="","",MONTH(A12))</f>
      </c>
      <c r="I12" s="13">
        <f>IF(A12="","",YEAR(A12))</f>
      </c>
    </row>
    <row r="13" spans="1:9" x14ac:dyDescent="0.25">
      <c r="A13" s="12">
        <v>46134</v>
      </c>
      <c r="B13" s="8" t="s">
        <v>54</v>
      </c>
      <c r="C13" s="8" t="s">
        <v>37</v>
      </c>
      <c r="D13" s="11">
        <f>IF(OR(B13="",C13=""),"",IF(C13="Mow",IFERROR(INDEX(Customers!$D$2:$D$101,MATCH(B13,Customers!$A$2:$A$101,0)),0),IFERROR(INDEX(Settings!$E$2:$E$16,MATCH(C13,Settings!$D$2:$D$16,0)),0)))</f>
      </c>
      <c r="E13" s="9"/>
      <c r="F13" s="11">
        <f>IF(D13="","",IF(E13="",D13,E13))</f>
      </c>
      <c r="G13" s="8" t="s">
        <v>66</v>
      </c>
      <c r="H13" s="13">
        <f>IF(A13="","",MONTH(A13))</f>
      </c>
      <c r="I13" s="13">
        <f>IF(A13="","",YEAR(A13))</f>
      </c>
    </row>
    <row r="14" spans="1:9" x14ac:dyDescent="0.25">
      <c r="A14" s="12">
        <v>46135</v>
      </c>
      <c r="B14" s="8" t="s">
        <v>56</v>
      </c>
      <c r="C14" s="8" t="s">
        <v>37</v>
      </c>
      <c r="D14" s="11">
        <f>IF(OR(B14="",C14=""),"",IF(C14="Mow",IFERROR(INDEX(Customers!$D$2:$D$101,MATCH(B14,Customers!$A$2:$A$101,0)),0),IFERROR(INDEX(Settings!$E$2:$E$16,MATCH(C14,Settings!$D$2:$D$16,0)),0)))</f>
      </c>
      <c r="E14" s="9"/>
      <c r="F14" s="11">
        <f>IF(D14="","",IF(E14="",D14,E14))</f>
      </c>
      <c r="G14" s="8" t="s">
        <v>66</v>
      </c>
      <c r="H14" s="13">
        <f>IF(A14="","",MONTH(A14))</f>
      </c>
      <c r="I14" s="13">
        <f>IF(A14="","",YEAR(A14))</f>
      </c>
    </row>
    <row r="15" spans="1:9" x14ac:dyDescent="0.25">
      <c r="A15" s="12">
        <v>46136</v>
      </c>
      <c r="B15" s="8" t="s">
        <v>58</v>
      </c>
      <c r="C15" s="8" t="s">
        <v>37</v>
      </c>
      <c r="D15" s="11">
        <f>IF(OR(B15="",C15=""),"",IF(C15="Mow",IFERROR(INDEX(Customers!$D$2:$D$101,MATCH(B15,Customers!$A$2:$A$101,0)),0),IFERROR(INDEX(Settings!$E$2:$E$16,MATCH(C15,Settings!$D$2:$D$16,0)),0)))</f>
      </c>
      <c r="E15" s="9"/>
      <c r="F15" s="11">
        <f>IF(D15="","",IF(E15="",D15,E15))</f>
      </c>
      <c r="G15" s="8" t="s">
        <v>66</v>
      </c>
      <c r="H15" s="13">
        <f>IF(A15="","",MONTH(A15))</f>
      </c>
      <c r="I15" s="13">
        <f>IF(A15="","",YEAR(A15))</f>
      </c>
    </row>
    <row r="16" spans="1:9" x14ac:dyDescent="0.25">
      <c r="A16" s="12">
        <v>46139</v>
      </c>
      <c r="B16" s="8" t="s">
        <v>50</v>
      </c>
      <c r="C16" s="8" t="s">
        <v>37</v>
      </c>
      <c r="D16" s="11">
        <f>IF(OR(B16="",C16=""),"",IF(C16="Mow",IFERROR(INDEX(Customers!$D$2:$D$101,MATCH(B16,Customers!$A$2:$A$101,0)),0),IFERROR(INDEX(Settings!$E$2:$E$16,MATCH(C16,Settings!$D$2:$D$16,0)),0)))</f>
      </c>
      <c r="E16" s="9"/>
      <c r="F16" s="11">
        <f>IF(D16="","",IF(E16="",D16,E16))</f>
      </c>
      <c r="G16" s="8" t="s">
        <v>66</v>
      </c>
      <c r="H16" s="13">
        <f>IF(A16="","",MONTH(A16))</f>
      </c>
      <c r="I16" s="13">
        <f>IF(A16="","",YEAR(A16))</f>
      </c>
    </row>
    <row r="17" spans="1:9" x14ac:dyDescent="0.25">
      <c r="A17" s="12">
        <v>46140</v>
      </c>
      <c r="B17" s="8" t="s">
        <v>52</v>
      </c>
      <c r="C17" s="8" t="s">
        <v>37</v>
      </c>
      <c r="D17" s="11">
        <f>IF(OR(B17="",C17=""),"",IF(C17="Mow",IFERROR(INDEX(Customers!$D$2:$D$101,MATCH(B17,Customers!$A$2:$A$101,0)),0),IFERROR(INDEX(Settings!$E$2:$E$16,MATCH(C17,Settings!$D$2:$D$16,0)),0)))</f>
      </c>
      <c r="E17" s="9"/>
      <c r="F17" s="11">
        <f>IF(D17="","",IF(E17="",D17,E17))</f>
      </c>
      <c r="G17" s="8" t="s">
        <v>66</v>
      </c>
      <c r="H17" s="13">
        <f>IF(A17="","",MONTH(A17))</f>
      </c>
      <c r="I17" s="13">
        <f>IF(A17="","",YEAR(A17))</f>
      </c>
    </row>
    <row r="18" spans="1:9" x14ac:dyDescent="0.25">
      <c r="A18" s="12">
        <v>46142</v>
      </c>
      <c r="B18" s="8" t="s">
        <v>56</v>
      </c>
      <c r="C18" s="8" t="s">
        <v>37</v>
      </c>
      <c r="D18" s="11">
        <f>IF(OR(B18="",C18=""),"",IF(C18="Mow",IFERROR(INDEX(Customers!$D$2:$D$101,MATCH(B18,Customers!$A$2:$A$101,0)),0),IFERROR(INDEX(Settings!$E$2:$E$16,MATCH(C18,Settings!$D$2:$D$16,0)),0)))</f>
      </c>
      <c r="E18" s="9"/>
      <c r="F18" s="11">
        <f>IF(D18="","",IF(E18="",D18,E18))</f>
      </c>
      <c r="G18" s="8" t="s">
        <v>66</v>
      </c>
      <c r="H18" s="13">
        <f>IF(A18="","",MONTH(A18))</f>
      </c>
      <c r="I18" s="13">
        <f>IF(A18="","",YEAR(A18))</f>
      </c>
    </row>
    <row r="19" spans="1:9" x14ac:dyDescent="0.25">
      <c r="A19" s="12">
        <v>46144</v>
      </c>
      <c r="B19" s="8" t="s">
        <v>50</v>
      </c>
      <c r="C19" s="8" t="s">
        <v>42</v>
      </c>
      <c r="D19" s="11">
        <f>IF(OR(B19="",C19=""),"",IF(C19="Mow",IFERROR(INDEX(Customers!$D$2:$D$101,MATCH(B19,Customers!$A$2:$A$101,0)),0),IFERROR(INDEX(Settings!$E$2:$E$16,MATCH(C19,Settings!$D$2:$D$16,0)),0)))</f>
      </c>
      <c r="E19" s="9"/>
      <c r="F19" s="11">
        <f>IF(D19="","",IF(E19="",D19,E19))</f>
      </c>
      <c r="G19" s="8" t="s">
        <v>66</v>
      </c>
      <c r="H19" s="13">
        <f>IF(A19="","",MONTH(A19))</f>
      </c>
      <c r="I19" s="13">
        <f>IF(A19="","",YEAR(A19))</f>
      </c>
    </row>
    <row r="20" spans="1:9" x14ac:dyDescent="0.25">
      <c r="A20" s="12">
        <v>46146</v>
      </c>
      <c r="B20" s="8" t="s">
        <v>50</v>
      </c>
      <c r="C20" s="8" t="s">
        <v>37</v>
      </c>
      <c r="D20" s="11">
        <f>IF(OR(B20="",C20=""),"",IF(C20="Mow",IFERROR(INDEX(Customers!$D$2:$D$101,MATCH(B20,Customers!$A$2:$A$101,0)),0),IFERROR(INDEX(Settings!$E$2:$E$16,MATCH(C20,Settings!$D$2:$D$16,0)),0)))</f>
      </c>
      <c r="E20" s="9"/>
      <c r="F20" s="11">
        <f>IF(D20="","",IF(E20="",D20,E20))</f>
      </c>
      <c r="G20" s="8" t="s">
        <v>66</v>
      </c>
      <c r="H20" s="13">
        <f>IF(A20="","",MONTH(A20))</f>
      </c>
      <c r="I20" s="13">
        <f>IF(A20="","",YEAR(A20))</f>
      </c>
    </row>
    <row r="21" spans="1:9" x14ac:dyDescent="0.25">
      <c r="A21" s="12">
        <v>46147</v>
      </c>
      <c r="B21" s="8" t="s">
        <v>52</v>
      </c>
      <c r="C21" s="8" t="s">
        <v>37</v>
      </c>
      <c r="D21" s="11">
        <f>IF(OR(B21="",C21=""),"",IF(C21="Mow",IFERROR(INDEX(Customers!$D$2:$D$101,MATCH(B21,Customers!$A$2:$A$101,0)),0),IFERROR(INDEX(Settings!$E$2:$E$16,MATCH(C21,Settings!$D$2:$D$16,0)),0)))</f>
      </c>
      <c r="E21" s="9"/>
      <c r="F21" s="11">
        <f>IF(D21="","",IF(E21="",D21,E21))</f>
      </c>
      <c r="G21" s="8" t="s">
        <v>66</v>
      </c>
      <c r="H21" s="13">
        <f>IF(A21="","",MONTH(A21))</f>
      </c>
      <c r="I21" s="13">
        <f>IF(A21="","",YEAR(A21))</f>
      </c>
    </row>
    <row r="22" spans="1:9" x14ac:dyDescent="0.25">
      <c r="A22" s="12">
        <v>46148</v>
      </c>
      <c r="B22" s="8" t="s">
        <v>54</v>
      </c>
      <c r="C22" s="8" t="s">
        <v>37</v>
      </c>
      <c r="D22" s="11">
        <f>IF(OR(B22="",C22=""),"",IF(C22="Mow",IFERROR(INDEX(Customers!$D$2:$D$101,MATCH(B22,Customers!$A$2:$A$101,0)),0),IFERROR(INDEX(Settings!$E$2:$E$16,MATCH(C22,Settings!$D$2:$D$16,0)),0)))</f>
      </c>
      <c r="E22" s="9"/>
      <c r="F22" s="11">
        <f>IF(D22="","",IF(E22="",D22,E22))</f>
      </c>
      <c r="G22" s="8" t="s">
        <v>66</v>
      </c>
      <c r="H22" s="13">
        <f>IF(A22="","",MONTH(A22))</f>
      </c>
      <c r="I22" s="13">
        <f>IF(A22="","",YEAR(A22))</f>
      </c>
    </row>
    <row r="23" spans="1:9" x14ac:dyDescent="0.25">
      <c r="A23" s="12">
        <v>46149</v>
      </c>
      <c r="B23" s="8" t="s">
        <v>56</v>
      </c>
      <c r="C23" s="8" t="s">
        <v>37</v>
      </c>
      <c r="D23" s="11">
        <f>IF(OR(B23="",C23=""),"",IF(C23="Mow",IFERROR(INDEX(Customers!$D$2:$D$101,MATCH(B23,Customers!$A$2:$A$101,0)),0),IFERROR(INDEX(Settings!$E$2:$E$16,MATCH(C23,Settings!$D$2:$D$16,0)),0)))</f>
      </c>
      <c r="E23" s="9"/>
      <c r="F23" s="11">
        <f>IF(D23="","",IF(E23="",D23,E23))</f>
      </c>
      <c r="G23" s="8" t="s">
        <v>66</v>
      </c>
      <c r="H23" s="13">
        <f>IF(A23="","",MONTH(A23))</f>
      </c>
      <c r="I23" s="13">
        <f>IF(A23="","",YEAR(A23))</f>
      </c>
    </row>
    <row r="24" spans="1:9" x14ac:dyDescent="0.25">
      <c r="A24" s="12">
        <v>46150</v>
      </c>
      <c r="B24" s="8" t="s">
        <v>58</v>
      </c>
      <c r="C24" s="8" t="s">
        <v>37</v>
      </c>
      <c r="D24" s="11">
        <f>IF(OR(B24="",C24=""),"",IF(C24="Mow",IFERROR(INDEX(Customers!$D$2:$D$101,MATCH(B24,Customers!$A$2:$A$101,0)),0),IFERROR(INDEX(Settings!$E$2:$E$16,MATCH(C24,Settings!$D$2:$D$16,0)),0)))</f>
      </c>
      <c r="E24" s="9"/>
      <c r="F24" s="11">
        <f>IF(D24="","",IF(E24="",D24,E24))</f>
      </c>
      <c r="G24" s="8" t="s">
        <v>66</v>
      </c>
      <c r="H24" s="13">
        <f>IF(A24="","",MONTH(A24))</f>
      </c>
      <c r="I24" s="13">
        <f>IF(A24="","",YEAR(A24))</f>
      </c>
    </row>
    <row r="25" spans="1:9" x14ac:dyDescent="0.25">
      <c r="A25" s="12">
        <v>46151</v>
      </c>
      <c r="B25" s="8" t="s">
        <v>60</v>
      </c>
      <c r="C25" s="8" t="s">
        <v>37</v>
      </c>
      <c r="D25" s="11">
        <f>IF(OR(B25="",C25=""),"",IF(C25="Mow",IFERROR(INDEX(Customers!$D$2:$D$101,MATCH(B25,Customers!$A$2:$A$101,0)),0),IFERROR(INDEX(Settings!$E$2:$E$16,MATCH(C25,Settings!$D$2:$D$16,0)),0)))</f>
      </c>
      <c r="E25" s="9"/>
      <c r="F25" s="11">
        <f>IF(D25="","",IF(E25="",D25,E25))</f>
      </c>
      <c r="G25" s="8" t="s">
        <v>66</v>
      </c>
      <c r="H25" s="13">
        <f>IF(A25="","",MONTH(A25))</f>
      </c>
      <c r="I25" s="13">
        <f>IF(A25="","",YEAR(A25))</f>
      </c>
    </row>
    <row r="26" spans="1:9" x14ac:dyDescent="0.25">
      <c r="A26" s="12">
        <v>46153</v>
      </c>
      <c r="B26" s="8" t="s">
        <v>50</v>
      </c>
      <c r="C26" s="8" t="s">
        <v>37</v>
      </c>
      <c r="D26" s="11">
        <f>IF(OR(B26="",C26=""),"",IF(C26="Mow",IFERROR(INDEX(Customers!$D$2:$D$101,MATCH(B26,Customers!$A$2:$A$101,0)),0),IFERROR(INDEX(Settings!$E$2:$E$16,MATCH(C26,Settings!$D$2:$D$16,0)),0)))</f>
      </c>
      <c r="E26" s="9"/>
      <c r="F26" s="11">
        <f>IF(D26="","",IF(E26="",D26,E26))</f>
      </c>
      <c r="G26" s="8" t="s">
        <v>66</v>
      </c>
      <c r="H26" s="13">
        <f>IF(A26="","",MONTH(A26))</f>
      </c>
      <c r="I26" s="13">
        <f>IF(A26="","",YEAR(A26))</f>
      </c>
    </row>
    <row r="27" spans="1:9" x14ac:dyDescent="0.25">
      <c r="A27" s="12">
        <v>46154</v>
      </c>
      <c r="B27" s="8" t="s">
        <v>52</v>
      </c>
      <c r="C27" s="8" t="s">
        <v>37</v>
      </c>
      <c r="D27" s="11">
        <f>IF(OR(B27="",C27=""),"",IF(C27="Mow",IFERROR(INDEX(Customers!$D$2:$D$101,MATCH(B27,Customers!$A$2:$A$101,0)),0),IFERROR(INDEX(Settings!$E$2:$E$16,MATCH(C27,Settings!$D$2:$D$16,0)),0)))</f>
      </c>
      <c r="E27" s="9"/>
      <c r="F27" s="11">
        <f>IF(D27="","",IF(E27="",D27,E27))</f>
      </c>
      <c r="G27" s="8" t="s">
        <v>66</v>
      </c>
      <c r="H27" s="13">
        <f>IF(A27="","",MONTH(A27))</f>
      </c>
      <c r="I27" s="13">
        <f>IF(A27="","",YEAR(A27))</f>
      </c>
    </row>
    <row r="28" spans="1:9" x14ac:dyDescent="0.25">
      <c r="A28" s="12">
        <v>46156</v>
      </c>
      <c r="B28" s="8" t="s">
        <v>56</v>
      </c>
      <c r="C28" s="8" t="s">
        <v>37</v>
      </c>
      <c r="D28" s="11">
        <f>IF(OR(B28="",C28=""),"",IF(C28="Mow",IFERROR(INDEX(Customers!$D$2:$D$101,MATCH(B28,Customers!$A$2:$A$101,0)),0),IFERROR(INDEX(Settings!$E$2:$E$16,MATCH(C28,Settings!$D$2:$D$16,0)),0)))</f>
      </c>
      <c r="E28" s="9"/>
      <c r="F28" s="11">
        <f>IF(D28="","",IF(E28="",D28,E28))</f>
      </c>
      <c r="G28" s="8" t="s">
        <v>66</v>
      </c>
      <c r="H28" s="13">
        <f>IF(A28="","",MONTH(A28))</f>
      </c>
      <c r="I28" s="13">
        <f>IF(A28="","",YEAR(A28))</f>
      </c>
    </row>
    <row r="29" spans="1:9" x14ac:dyDescent="0.25">
      <c r="A29" s="12">
        <v>46160</v>
      </c>
      <c r="B29" s="8" t="s">
        <v>50</v>
      </c>
      <c r="C29" s="8" t="s">
        <v>37</v>
      </c>
      <c r="D29" s="11">
        <f>IF(OR(B29="",C29=""),"",IF(C29="Mow",IFERROR(INDEX(Customers!$D$2:$D$101,MATCH(B29,Customers!$A$2:$A$101,0)),0),IFERROR(INDEX(Settings!$E$2:$E$16,MATCH(C29,Settings!$D$2:$D$16,0)),0)))</f>
      </c>
      <c r="E29" s="9"/>
      <c r="F29" s="11">
        <f>IF(D29="","",IF(E29="",D29,E29))</f>
      </c>
      <c r="G29" s="8" t="s">
        <v>66</v>
      </c>
      <c r="H29" s="13">
        <f>IF(A29="","",MONTH(A29))</f>
      </c>
      <c r="I29" s="13">
        <f>IF(A29="","",YEAR(A29))</f>
      </c>
    </row>
    <row r="30" spans="1:9" x14ac:dyDescent="0.25">
      <c r="A30" s="12">
        <v>46161</v>
      </c>
      <c r="B30" s="8" t="s">
        <v>52</v>
      </c>
      <c r="C30" s="8" t="s">
        <v>37</v>
      </c>
      <c r="D30" s="11">
        <f>IF(OR(B30="",C30=""),"",IF(C30="Mow",IFERROR(INDEX(Customers!$D$2:$D$101,MATCH(B30,Customers!$A$2:$A$101,0)),0),IFERROR(INDEX(Settings!$E$2:$E$16,MATCH(C30,Settings!$D$2:$D$16,0)),0)))</f>
      </c>
      <c r="E30" s="9"/>
      <c r="F30" s="11">
        <f>IF(D30="","",IF(E30="",D30,E30))</f>
      </c>
      <c r="G30" s="8" t="s">
        <v>66</v>
      </c>
      <c r="H30" s="13">
        <f>IF(A30="","",MONTH(A30))</f>
      </c>
      <c r="I30" s="13">
        <f>IF(A30="","",YEAR(A30))</f>
      </c>
    </row>
    <row r="31" spans="1:9" x14ac:dyDescent="0.25">
      <c r="A31" s="12">
        <v>46162</v>
      </c>
      <c r="B31" s="8" t="s">
        <v>54</v>
      </c>
      <c r="C31" s="8" t="s">
        <v>37</v>
      </c>
      <c r="D31" s="11">
        <f>IF(OR(B31="",C31=""),"",IF(C31="Mow",IFERROR(INDEX(Customers!$D$2:$D$101,MATCH(B31,Customers!$A$2:$A$101,0)),0),IFERROR(INDEX(Settings!$E$2:$E$16,MATCH(C31,Settings!$D$2:$D$16,0)),0)))</f>
      </c>
      <c r="E31" s="9"/>
      <c r="F31" s="11">
        <f>IF(D31="","",IF(E31="",D31,E31))</f>
      </c>
      <c r="G31" s="8" t="s">
        <v>66</v>
      </c>
      <c r="H31" s="13">
        <f>IF(A31="","",MONTH(A31))</f>
      </c>
      <c r="I31" s="13">
        <f>IF(A31="","",YEAR(A31))</f>
      </c>
    </row>
    <row r="32" spans="1:9" x14ac:dyDescent="0.25">
      <c r="A32" s="12">
        <v>46163</v>
      </c>
      <c r="B32" s="8" t="s">
        <v>56</v>
      </c>
      <c r="C32" s="8" t="s">
        <v>37</v>
      </c>
      <c r="D32" s="11">
        <f>IF(OR(B32="",C32=""),"",IF(C32="Mow",IFERROR(INDEX(Customers!$D$2:$D$101,MATCH(B32,Customers!$A$2:$A$101,0)),0),IFERROR(INDEX(Settings!$E$2:$E$16,MATCH(C32,Settings!$D$2:$D$16,0)),0)))</f>
      </c>
      <c r="E32" s="9"/>
      <c r="F32" s="11">
        <f>IF(D32="","",IF(E32="",D32,E32))</f>
      </c>
      <c r="G32" s="8" t="s">
        <v>66</v>
      </c>
      <c r="H32" s="13">
        <f>IF(A32="","",MONTH(A32))</f>
      </c>
      <c r="I32" s="13">
        <f>IF(A32="","",YEAR(A32))</f>
      </c>
    </row>
    <row r="33" spans="1:9" x14ac:dyDescent="0.25">
      <c r="A33" s="12">
        <v>46164</v>
      </c>
      <c r="B33" s="8" t="s">
        <v>58</v>
      </c>
      <c r="C33" s="8" t="s">
        <v>37</v>
      </c>
      <c r="D33" s="11">
        <f>IF(OR(B33="",C33=""),"",IF(C33="Mow",IFERROR(INDEX(Customers!$D$2:$D$101,MATCH(B33,Customers!$A$2:$A$101,0)),0),IFERROR(INDEX(Settings!$E$2:$E$16,MATCH(C33,Settings!$D$2:$D$16,0)),0)))</f>
      </c>
      <c r="E33" s="9"/>
      <c r="F33" s="11">
        <f>IF(D33="","",IF(E33="",D33,E33))</f>
      </c>
      <c r="G33" s="8" t="s">
        <v>66</v>
      </c>
      <c r="H33" s="13">
        <f>IF(A33="","",MONTH(A33))</f>
      </c>
      <c r="I33" s="13">
        <f>IF(A33="","",YEAR(A33))</f>
      </c>
    </row>
    <row r="34" spans="1:9" x14ac:dyDescent="0.25">
      <c r="A34" s="12">
        <v>46167</v>
      </c>
      <c r="B34" s="8" t="s">
        <v>50</v>
      </c>
      <c r="C34" s="8" t="s">
        <v>37</v>
      </c>
      <c r="D34" s="11">
        <f>IF(OR(B34="",C34=""),"",IF(C34="Mow",IFERROR(INDEX(Customers!$D$2:$D$101,MATCH(B34,Customers!$A$2:$A$101,0)),0),IFERROR(INDEX(Settings!$E$2:$E$16,MATCH(C34,Settings!$D$2:$D$16,0)),0)))</f>
      </c>
      <c r="E34" s="9"/>
      <c r="F34" s="11">
        <f>IF(D34="","",IF(E34="",D34,E34))</f>
      </c>
      <c r="G34" s="8" t="s">
        <v>66</v>
      </c>
      <c r="H34" s="13">
        <f>IF(A34="","",MONTH(A34))</f>
      </c>
      <c r="I34" s="13">
        <f>IF(A34="","",YEAR(A34))</f>
      </c>
    </row>
    <row r="35" spans="1:9" x14ac:dyDescent="0.25">
      <c r="A35" s="12">
        <v>46168</v>
      </c>
      <c r="B35" s="8" t="s">
        <v>52</v>
      </c>
      <c r="C35" s="8" t="s">
        <v>37</v>
      </c>
      <c r="D35" s="11">
        <f>IF(OR(B35="",C35=""),"",IF(C35="Mow",IFERROR(INDEX(Customers!$D$2:$D$101,MATCH(B35,Customers!$A$2:$A$101,0)),0),IFERROR(INDEX(Settings!$E$2:$E$16,MATCH(C35,Settings!$D$2:$D$16,0)),0)))</f>
      </c>
      <c r="E35" s="9"/>
      <c r="F35" s="11">
        <f>IF(D35="","",IF(E35="",D35,E35))</f>
      </c>
      <c r="G35" s="8" t="s">
        <v>66</v>
      </c>
      <c r="H35" s="13">
        <f>IF(A35="","",MONTH(A35))</f>
      </c>
      <c r="I35" s="13">
        <f>IF(A35="","",YEAR(A35))</f>
      </c>
    </row>
    <row r="36" spans="1:9" x14ac:dyDescent="0.25">
      <c r="A36" s="12">
        <v>46170</v>
      </c>
      <c r="B36" s="8" t="s">
        <v>56</v>
      </c>
      <c r="C36" s="8" t="s">
        <v>37</v>
      </c>
      <c r="D36" s="11">
        <f>IF(OR(B36="",C36=""),"",IF(C36="Mow",IFERROR(INDEX(Customers!$D$2:$D$101,MATCH(B36,Customers!$A$2:$A$101,0)),0),IFERROR(INDEX(Settings!$E$2:$E$16,MATCH(C36,Settings!$D$2:$D$16,0)),0)))</f>
      </c>
      <c r="E36" s="9"/>
      <c r="F36" s="11">
        <f>IF(D36="","",IF(E36="",D36,E36))</f>
      </c>
      <c r="G36" s="8" t="s">
        <v>66</v>
      </c>
      <c r="H36" s="13">
        <f>IF(A36="","",MONTH(A36))</f>
      </c>
      <c r="I36" s="13">
        <f>IF(A36="","",YEAR(A36))</f>
      </c>
    </row>
    <row r="37" spans="1:9" x14ac:dyDescent="0.25">
      <c r="A37" s="12">
        <v>46174</v>
      </c>
      <c r="B37" s="8" t="s">
        <v>50</v>
      </c>
      <c r="C37" s="8" t="s">
        <v>37</v>
      </c>
      <c r="D37" s="11">
        <f>IF(OR(B37="",C37=""),"",IF(C37="Mow",IFERROR(INDEX(Customers!$D$2:$D$101,MATCH(B37,Customers!$A$2:$A$101,0)),0),IFERROR(INDEX(Settings!$E$2:$E$16,MATCH(C37,Settings!$D$2:$D$16,0)),0)))</f>
      </c>
      <c r="E37" s="9"/>
      <c r="F37" s="11">
        <f>IF(D37="","",IF(E37="",D37,E37))</f>
      </c>
      <c r="G37" s="8" t="s">
        <v>66</v>
      </c>
      <c r="H37" s="13">
        <f>IF(A37="","",MONTH(A37))</f>
      </c>
      <c r="I37" s="13">
        <f>IF(A37="","",YEAR(A37))</f>
      </c>
    </row>
    <row r="38" spans="1:9" x14ac:dyDescent="0.25">
      <c r="A38" s="12">
        <v>46175</v>
      </c>
      <c r="B38" s="8" t="s">
        <v>52</v>
      </c>
      <c r="C38" s="8" t="s">
        <v>37</v>
      </c>
      <c r="D38" s="11">
        <f>IF(OR(B38="",C38=""),"",IF(C38="Mow",IFERROR(INDEX(Customers!$D$2:$D$101,MATCH(B38,Customers!$A$2:$A$101,0)),0),IFERROR(INDEX(Settings!$E$2:$E$16,MATCH(C38,Settings!$D$2:$D$16,0)),0)))</f>
      </c>
      <c r="E38" s="9"/>
      <c r="F38" s="11">
        <f>IF(D38="","",IF(E38="",D38,E38))</f>
      </c>
      <c r="G38" s="8" t="s">
        <v>66</v>
      </c>
      <c r="H38" s="13">
        <f>IF(A38="","",MONTH(A38))</f>
      </c>
      <c r="I38" s="13">
        <f>IF(A38="","",YEAR(A38))</f>
      </c>
    </row>
    <row r="39" spans="1:9" x14ac:dyDescent="0.25">
      <c r="A39" s="12">
        <v>46176</v>
      </c>
      <c r="B39" s="8" t="s">
        <v>54</v>
      </c>
      <c r="C39" s="8" t="s">
        <v>37</v>
      </c>
      <c r="D39" s="11">
        <f>IF(OR(B39="",C39=""),"",IF(C39="Mow",IFERROR(INDEX(Customers!$D$2:$D$101,MATCH(B39,Customers!$A$2:$A$101,0)),0),IFERROR(INDEX(Settings!$E$2:$E$16,MATCH(C39,Settings!$D$2:$D$16,0)),0)))</f>
      </c>
      <c r="E39" s="9"/>
      <c r="F39" s="11">
        <f>IF(D39="","",IF(E39="",D39,E39))</f>
      </c>
      <c r="G39" s="8" t="s">
        <v>66</v>
      </c>
      <c r="H39" s="13">
        <f>IF(A39="","",MONTH(A39))</f>
      </c>
      <c r="I39" s="13">
        <f>IF(A39="","",YEAR(A39))</f>
      </c>
    </row>
    <row r="40" spans="1:9" x14ac:dyDescent="0.25">
      <c r="A40" s="12">
        <v>46177</v>
      </c>
      <c r="B40" s="8" t="s">
        <v>56</v>
      </c>
      <c r="C40" s="8" t="s">
        <v>37</v>
      </c>
      <c r="D40" s="11">
        <f>IF(OR(B40="",C40=""),"",IF(C40="Mow",IFERROR(INDEX(Customers!$D$2:$D$101,MATCH(B40,Customers!$A$2:$A$101,0)),0),IFERROR(INDEX(Settings!$E$2:$E$16,MATCH(C40,Settings!$D$2:$D$16,0)),0)))</f>
      </c>
      <c r="E40" s="9"/>
      <c r="F40" s="11">
        <f>IF(D40="","",IF(E40="",D40,E40))</f>
      </c>
      <c r="G40" s="8" t="s">
        <v>66</v>
      </c>
      <c r="H40" s="13">
        <f>IF(A40="","",MONTH(A40))</f>
      </c>
      <c r="I40" s="13">
        <f>IF(A40="","",YEAR(A40))</f>
      </c>
    </row>
    <row r="41" spans="1:9" x14ac:dyDescent="0.25">
      <c r="A41" s="12">
        <v>46178</v>
      </c>
      <c r="B41" s="8" t="s">
        <v>58</v>
      </c>
      <c r="C41" s="8" t="s">
        <v>37</v>
      </c>
      <c r="D41" s="11">
        <f>IF(OR(B41="",C41=""),"",IF(C41="Mow",IFERROR(INDEX(Customers!$D$2:$D$101,MATCH(B41,Customers!$A$2:$A$101,0)),0),IFERROR(INDEX(Settings!$E$2:$E$16,MATCH(C41,Settings!$D$2:$D$16,0)),0)))</f>
      </c>
      <c r="E41" s="9"/>
      <c r="F41" s="11">
        <f>IF(D41="","",IF(E41="",D41,E41))</f>
      </c>
      <c r="G41" s="8" t="s">
        <v>66</v>
      </c>
      <c r="H41" s="13">
        <f>IF(A41="","",MONTH(A41))</f>
      </c>
      <c r="I41" s="13">
        <f>IF(A41="","",YEAR(A41))</f>
      </c>
    </row>
    <row r="42" spans="1:9" x14ac:dyDescent="0.25">
      <c r="A42" s="12">
        <v>46179</v>
      </c>
      <c r="B42" s="8" t="s">
        <v>60</v>
      </c>
      <c r="C42" s="8" t="s">
        <v>37</v>
      </c>
      <c r="D42" s="11">
        <f>IF(OR(B42="",C42=""),"",IF(C42="Mow",IFERROR(INDEX(Customers!$D$2:$D$101,MATCH(B42,Customers!$A$2:$A$101,0)),0),IFERROR(INDEX(Settings!$E$2:$E$16,MATCH(C42,Settings!$D$2:$D$16,0)),0)))</f>
      </c>
      <c r="E42" s="9"/>
      <c r="F42" s="11">
        <f>IF(D42="","",IF(E42="",D42,E42))</f>
      </c>
      <c r="G42" s="8" t="s">
        <v>66</v>
      </c>
      <c r="H42" s="13">
        <f>IF(A42="","",MONTH(A42))</f>
      </c>
      <c r="I42" s="13">
        <f>IF(A42="","",YEAR(A42))</f>
      </c>
    </row>
    <row r="43" spans="1:9" x14ac:dyDescent="0.25">
      <c r="A43" s="12">
        <v>46181</v>
      </c>
      <c r="B43" s="8" t="s">
        <v>50</v>
      </c>
      <c r="C43" s="8" t="s">
        <v>37</v>
      </c>
      <c r="D43" s="11">
        <f>IF(OR(B43="",C43=""),"",IF(C43="Mow",IFERROR(INDEX(Customers!$D$2:$D$101,MATCH(B43,Customers!$A$2:$A$101,0)),0),IFERROR(INDEX(Settings!$E$2:$E$16,MATCH(C43,Settings!$D$2:$D$16,0)),0)))</f>
      </c>
      <c r="E43" s="9"/>
      <c r="F43" s="11">
        <f>IF(D43="","",IF(E43="",D43,E43))</f>
      </c>
      <c r="G43" s="8" t="s">
        <v>66</v>
      </c>
      <c r="H43" s="13">
        <f>IF(A43="","",MONTH(A43))</f>
      </c>
      <c r="I43" s="13">
        <f>IF(A43="","",YEAR(A43))</f>
      </c>
    </row>
    <row r="44" spans="1:9" x14ac:dyDescent="0.25">
      <c r="A44" s="12">
        <v>46182</v>
      </c>
      <c r="B44" s="8" t="s">
        <v>52</v>
      </c>
      <c r="C44" s="8" t="s">
        <v>37</v>
      </c>
      <c r="D44" s="11">
        <f>IF(OR(B44="",C44=""),"",IF(C44="Mow",IFERROR(INDEX(Customers!$D$2:$D$101,MATCH(B44,Customers!$A$2:$A$101,0)),0),IFERROR(INDEX(Settings!$E$2:$E$16,MATCH(C44,Settings!$D$2:$D$16,0)),0)))</f>
      </c>
      <c r="E44" s="9"/>
      <c r="F44" s="11">
        <f>IF(D44="","",IF(E44="",D44,E44))</f>
      </c>
      <c r="G44" s="8" t="s">
        <v>66</v>
      </c>
      <c r="H44" s="13">
        <f>IF(A44="","",MONTH(A44))</f>
      </c>
      <c r="I44" s="13">
        <f>IF(A44="","",YEAR(A44))</f>
      </c>
    </row>
    <row r="45" spans="1:9" x14ac:dyDescent="0.25">
      <c r="A45" s="12">
        <v>46184</v>
      </c>
      <c r="B45" s="8" t="s">
        <v>56</v>
      </c>
      <c r="C45" s="8" t="s">
        <v>37</v>
      </c>
      <c r="D45" s="11">
        <f>IF(OR(B45="",C45=""),"",IF(C45="Mow",IFERROR(INDEX(Customers!$D$2:$D$101,MATCH(B45,Customers!$A$2:$A$101,0)),0),IFERROR(INDEX(Settings!$E$2:$E$16,MATCH(C45,Settings!$D$2:$D$16,0)),0)))</f>
      </c>
      <c r="E45" s="9"/>
      <c r="F45" s="11">
        <f>IF(D45="","",IF(E45="",D45,E45))</f>
      </c>
      <c r="G45" s="8" t="s">
        <v>66</v>
      </c>
      <c r="H45" s="13">
        <f>IF(A45="","",MONTH(A45))</f>
      </c>
      <c r="I45" s="13">
        <f>IF(A45="","",YEAR(A45))</f>
      </c>
    </row>
    <row r="46" spans="1:9" x14ac:dyDescent="0.25">
      <c r="A46" s="12">
        <v>46185</v>
      </c>
      <c r="B46" s="8" t="s">
        <v>54</v>
      </c>
      <c r="C46" s="8" t="s">
        <v>41</v>
      </c>
      <c r="D46" s="11">
        <f>IF(OR(B46="",C46=""),"",IF(C46="Mow",IFERROR(INDEX(Customers!$D$2:$D$101,MATCH(B46,Customers!$A$2:$A$101,0)),0),IFERROR(INDEX(Settings!$E$2:$E$16,MATCH(C46,Settings!$D$2:$D$16,0)),0)))</f>
      </c>
      <c r="E46" s="9">
        <v>55</v>
      </c>
      <c r="F46" s="11">
        <f>IF(D46="","",IF(E46="",D46,E46))</f>
      </c>
      <c r="G46" s="8" t="s">
        <v>66</v>
      </c>
      <c r="H46" s="13">
        <f>IF(A46="","",MONTH(A46))</f>
      </c>
      <c r="I46" s="13">
        <f>IF(A46="","",YEAR(A46))</f>
      </c>
    </row>
    <row r="47" spans="1:9" x14ac:dyDescent="0.25">
      <c r="A47" s="12">
        <v>46188</v>
      </c>
      <c r="B47" s="8" t="s">
        <v>50</v>
      </c>
      <c r="C47" s="8" t="s">
        <v>37</v>
      </c>
      <c r="D47" s="11">
        <f>IF(OR(B47="",C47=""),"",IF(C47="Mow",IFERROR(INDEX(Customers!$D$2:$D$101,MATCH(B47,Customers!$A$2:$A$101,0)),0),IFERROR(INDEX(Settings!$E$2:$E$16,MATCH(C47,Settings!$D$2:$D$16,0)),0)))</f>
      </c>
      <c r="E47" s="9"/>
      <c r="F47" s="11">
        <f>IF(D47="","",IF(E47="",D47,E47))</f>
      </c>
      <c r="G47" s="8" t="s">
        <v>66</v>
      </c>
      <c r="H47" s="13">
        <f>IF(A47="","",MONTH(A47))</f>
      </c>
      <c r="I47" s="13">
        <f>IF(A47="","",YEAR(A47))</f>
      </c>
    </row>
    <row r="48" spans="1:9" x14ac:dyDescent="0.25">
      <c r="A48" s="12">
        <v>46189</v>
      </c>
      <c r="B48" s="8" t="s">
        <v>52</v>
      </c>
      <c r="C48" s="8" t="s">
        <v>37</v>
      </c>
      <c r="D48" s="11">
        <f>IF(OR(B48="",C48=""),"",IF(C48="Mow",IFERROR(INDEX(Customers!$D$2:$D$101,MATCH(B48,Customers!$A$2:$A$101,0)),0),IFERROR(INDEX(Settings!$E$2:$E$16,MATCH(C48,Settings!$D$2:$D$16,0)),0)))</f>
      </c>
      <c r="E48" s="9"/>
      <c r="F48" s="11">
        <f>IF(D48="","",IF(E48="",D48,E48))</f>
      </c>
      <c r="G48" s="8" t="s">
        <v>66</v>
      </c>
      <c r="H48" s="13">
        <f>IF(A48="","",MONTH(A48))</f>
      </c>
      <c r="I48" s="13">
        <f>IF(A48="","",YEAR(A48))</f>
      </c>
    </row>
    <row r="49" spans="1:9" x14ac:dyDescent="0.25">
      <c r="A49" s="12">
        <v>46190</v>
      </c>
      <c r="B49" s="8" t="s">
        <v>54</v>
      </c>
      <c r="C49" s="8" t="s">
        <v>37</v>
      </c>
      <c r="D49" s="11">
        <f>IF(OR(B49="",C49=""),"",IF(C49="Mow",IFERROR(INDEX(Customers!$D$2:$D$101,MATCH(B49,Customers!$A$2:$A$101,0)),0),IFERROR(INDEX(Settings!$E$2:$E$16,MATCH(C49,Settings!$D$2:$D$16,0)),0)))</f>
      </c>
      <c r="E49" s="9"/>
      <c r="F49" s="11">
        <f>IF(D49="","",IF(E49="",D49,E49))</f>
      </c>
      <c r="G49" s="8" t="s">
        <v>66</v>
      </c>
      <c r="H49" s="13">
        <f>IF(A49="","",MONTH(A49))</f>
      </c>
      <c r="I49" s="13">
        <f>IF(A49="","",YEAR(A49))</f>
      </c>
    </row>
    <row r="50" spans="1:9" x14ac:dyDescent="0.25">
      <c r="A50" s="12">
        <v>46191</v>
      </c>
      <c r="B50" s="8" t="s">
        <v>56</v>
      </c>
      <c r="C50" s="8" t="s">
        <v>37</v>
      </c>
      <c r="D50" s="11">
        <f>IF(OR(B50="",C50=""),"",IF(C50="Mow",IFERROR(INDEX(Customers!$D$2:$D$101,MATCH(B50,Customers!$A$2:$A$101,0)),0),IFERROR(INDEX(Settings!$E$2:$E$16,MATCH(C50,Settings!$D$2:$D$16,0)),0)))</f>
      </c>
      <c r="E50" s="9"/>
      <c r="F50" s="11">
        <f>IF(D50="","",IF(E50="",D50,E50))</f>
      </c>
      <c r="G50" s="8" t="s">
        <v>66</v>
      </c>
      <c r="H50" s="13">
        <f>IF(A50="","",MONTH(A50))</f>
      </c>
      <c r="I50" s="13">
        <f>IF(A50="","",YEAR(A50))</f>
      </c>
    </row>
    <row r="51" spans="1:9" x14ac:dyDescent="0.25">
      <c r="A51" s="12">
        <v>46192</v>
      </c>
      <c r="B51" s="8" t="s">
        <v>58</v>
      </c>
      <c r="C51" s="8" t="s">
        <v>37</v>
      </c>
      <c r="D51" s="11">
        <f>IF(OR(B51="",C51=""),"",IF(C51="Mow",IFERROR(INDEX(Customers!$D$2:$D$101,MATCH(B51,Customers!$A$2:$A$101,0)),0),IFERROR(INDEX(Settings!$E$2:$E$16,MATCH(C51,Settings!$D$2:$D$16,0)),0)))</f>
      </c>
      <c r="E51" s="9"/>
      <c r="F51" s="11">
        <f>IF(D51="","",IF(E51="",D51,E51))</f>
      </c>
      <c r="G51" s="8" t="s">
        <v>66</v>
      </c>
      <c r="H51" s="13">
        <f>IF(A51="","",MONTH(A51))</f>
      </c>
      <c r="I51" s="13">
        <f>IF(A51="","",YEAR(A51))</f>
      </c>
    </row>
    <row r="52" spans="1:9" x14ac:dyDescent="0.25">
      <c r="A52" s="12">
        <v>46195</v>
      </c>
      <c r="B52" s="8" t="s">
        <v>50</v>
      </c>
      <c r="C52" s="8" t="s">
        <v>37</v>
      </c>
      <c r="D52" s="11">
        <f>IF(OR(B52="",C52=""),"",IF(C52="Mow",IFERROR(INDEX(Customers!$D$2:$D$101,MATCH(B52,Customers!$A$2:$A$101,0)),0),IFERROR(INDEX(Settings!$E$2:$E$16,MATCH(C52,Settings!$D$2:$D$16,0)),0)))</f>
      </c>
      <c r="E52" s="9"/>
      <c r="F52" s="11">
        <f>IF(D52="","",IF(E52="",D52,E52))</f>
      </c>
      <c r="G52" s="8" t="s">
        <v>66</v>
      </c>
      <c r="H52" s="13">
        <f>IF(A52="","",MONTH(A52))</f>
      </c>
      <c r="I52" s="13">
        <f>IF(A52="","",YEAR(A52))</f>
      </c>
    </row>
    <row r="53" spans="1:9" x14ac:dyDescent="0.25">
      <c r="A53" s="12">
        <v>46196</v>
      </c>
      <c r="B53" s="8" t="s">
        <v>52</v>
      </c>
      <c r="C53" s="8" t="s">
        <v>37</v>
      </c>
      <c r="D53" s="11">
        <f>IF(OR(B53="",C53=""),"",IF(C53="Mow",IFERROR(INDEX(Customers!$D$2:$D$101,MATCH(B53,Customers!$A$2:$A$101,0)),0),IFERROR(INDEX(Settings!$E$2:$E$16,MATCH(C53,Settings!$D$2:$D$16,0)),0)))</f>
      </c>
      <c r="E53" s="9"/>
      <c r="F53" s="11">
        <f>IF(D53="","",IF(E53="",D53,E53))</f>
      </c>
      <c r="G53" s="8" t="s">
        <v>66</v>
      </c>
      <c r="H53" s="13">
        <f>IF(A53="","",MONTH(A53))</f>
      </c>
      <c r="I53" s="13">
        <f>IF(A53="","",YEAR(A53))</f>
      </c>
    </row>
    <row r="54" spans="1:9" x14ac:dyDescent="0.25">
      <c r="A54" s="12">
        <v>46198</v>
      </c>
      <c r="B54" s="8" t="s">
        <v>56</v>
      </c>
      <c r="C54" s="8" t="s">
        <v>37</v>
      </c>
      <c r="D54" s="11">
        <f>IF(OR(B54="",C54=""),"",IF(C54="Mow",IFERROR(INDEX(Customers!$D$2:$D$101,MATCH(B54,Customers!$A$2:$A$101,0)),0),IFERROR(INDEX(Settings!$E$2:$E$16,MATCH(C54,Settings!$D$2:$D$16,0)),0)))</f>
      </c>
      <c r="E54" s="9"/>
      <c r="F54" s="11">
        <f>IF(D54="","",IF(E54="",D54,E54))</f>
      </c>
      <c r="G54" s="8" t="s">
        <v>66</v>
      </c>
      <c r="H54" s="13">
        <f>IF(A54="","",MONTH(A54))</f>
      </c>
      <c r="I54" s="13">
        <f>IF(A54="","",YEAR(A54))</f>
      </c>
    </row>
    <row r="55" spans="1:9" x14ac:dyDescent="0.25">
      <c r="A55" s="12">
        <v>46202</v>
      </c>
      <c r="B55" s="8" t="s">
        <v>50</v>
      </c>
      <c r="C55" s="8" t="s">
        <v>37</v>
      </c>
      <c r="D55" s="11">
        <f>IF(OR(B55="",C55=""),"",IF(C55="Mow",IFERROR(INDEX(Customers!$D$2:$D$101,MATCH(B55,Customers!$A$2:$A$101,0)),0),IFERROR(INDEX(Settings!$E$2:$E$16,MATCH(C55,Settings!$D$2:$D$16,0)),0)))</f>
      </c>
      <c r="E55" s="9"/>
      <c r="F55" s="11">
        <f>IF(D55="","",IF(E55="",D55,E55))</f>
      </c>
      <c r="G55" s="8" t="s">
        <v>66</v>
      </c>
      <c r="H55" s="13">
        <f>IF(A55="","",MONTH(A55))</f>
      </c>
      <c r="I55" s="13">
        <f>IF(A55="","",YEAR(A55))</f>
      </c>
    </row>
    <row r="56" spans="1:9" x14ac:dyDescent="0.25">
      <c r="A56" s="12">
        <v>46203</v>
      </c>
      <c r="B56" s="8" t="s">
        <v>52</v>
      </c>
      <c r="C56" s="8" t="s">
        <v>37</v>
      </c>
      <c r="D56" s="11">
        <f>IF(OR(B56="",C56=""),"",IF(C56="Mow",IFERROR(INDEX(Customers!$D$2:$D$101,MATCH(B56,Customers!$A$2:$A$101,0)),0),IFERROR(INDEX(Settings!$E$2:$E$16,MATCH(C56,Settings!$D$2:$D$16,0)),0)))</f>
      </c>
      <c r="E56" s="9"/>
      <c r="F56" s="11">
        <f>IF(D56="","",IF(E56="",D56,E56))</f>
      </c>
      <c r="G56" s="8" t="s">
        <v>66</v>
      </c>
      <c r="H56" s="13">
        <f>IF(A56="","",MONTH(A56))</f>
      </c>
      <c r="I56" s="13">
        <f>IF(A56="","",YEAR(A56))</f>
      </c>
    </row>
    <row r="57" spans="1:9" x14ac:dyDescent="0.25">
      <c r="A57" s="12">
        <v>46204</v>
      </c>
      <c r="B57" s="8" t="s">
        <v>54</v>
      </c>
      <c r="C57" s="8" t="s">
        <v>37</v>
      </c>
      <c r="D57" s="11">
        <f>IF(OR(B57="",C57=""),"",IF(C57="Mow",IFERROR(INDEX(Customers!$D$2:$D$101,MATCH(B57,Customers!$A$2:$A$101,0)),0),IFERROR(INDEX(Settings!$E$2:$E$16,MATCH(C57,Settings!$D$2:$D$16,0)),0)))</f>
      </c>
      <c r="E57" s="9"/>
      <c r="F57" s="11">
        <f>IF(D57="","",IF(E57="",D57,E57))</f>
      </c>
      <c r="G57" s="8" t="s">
        <v>66</v>
      </c>
      <c r="H57" s="13">
        <f>IF(A57="","",MONTH(A57))</f>
      </c>
      <c r="I57" s="13">
        <f>IF(A57="","",YEAR(A57))</f>
      </c>
    </row>
    <row r="58" spans="1:9" x14ac:dyDescent="0.25">
      <c r="A58" s="12">
        <v>46205</v>
      </c>
      <c r="B58" s="8" t="s">
        <v>56</v>
      </c>
      <c r="C58" s="8" t="s">
        <v>37</v>
      </c>
      <c r="D58" s="11">
        <f>IF(OR(B58="",C58=""),"",IF(C58="Mow",IFERROR(INDEX(Customers!$D$2:$D$101,MATCH(B58,Customers!$A$2:$A$101,0)),0),IFERROR(INDEX(Settings!$E$2:$E$16,MATCH(C58,Settings!$D$2:$D$16,0)),0)))</f>
      </c>
      <c r="E58" s="9"/>
      <c r="F58" s="11">
        <f>IF(D58="","",IF(E58="",D58,E58))</f>
      </c>
      <c r="G58" s="8" t="s">
        <v>66</v>
      </c>
      <c r="H58" s="13">
        <f>IF(A58="","",MONTH(A58))</f>
      </c>
      <c r="I58" s="13">
        <f>IF(A58="","",YEAR(A58))</f>
      </c>
    </row>
    <row r="59" spans="1:9" x14ac:dyDescent="0.25">
      <c r="A59" s="12">
        <v>46206</v>
      </c>
      <c r="B59" s="8" t="s">
        <v>58</v>
      </c>
      <c r="C59" s="8" t="s">
        <v>37</v>
      </c>
      <c r="D59" s="11">
        <f>IF(OR(B59="",C59=""),"",IF(C59="Mow",IFERROR(INDEX(Customers!$D$2:$D$101,MATCH(B59,Customers!$A$2:$A$101,0)),0),IFERROR(INDEX(Settings!$E$2:$E$16,MATCH(C59,Settings!$D$2:$D$16,0)),0)))</f>
      </c>
      <c r="E59" s="9"/>
      <c r="F59" s="11">
        <f>IF(D59="","",IF(E59="",D59,E59))</f>
      </c>
      <c r="G59" s="8" t="s">
        <v>66</v>
      </c>
      <c r="H59" s="13">
        <f>IF(A59="","",MONTH(A59))</f>
      </c>
      <c r="I59" s="13">
        <f>IF(A59="","",YEAR(A59))</f>
      </c>
    </row>
    <row r="60" spans="1:9" x14ac:dyDescent="0.25">
      <c r="A60" s="12">
        <v>46207</v>
      </c>
      <c r="B60" s="8" t="s">
        <v>60</v>
      </c>
      <c r="C60" s="8" t="s">
        <v>37</v>
      </c>
      <c r="D60" s="11">
        <f>IF(OR(B60="",C60=""),"",IF(C60="Mow",IFERROR(INDEX(Customers!$D$2:$D$101,MATCH(B60,Customers!$A$2:$A$101,0)),0),IFERROR(INDEX(Settings!$E$2:$E$16,MATCH(C60,Settings!$D$2:$D$16,0)),0)))</f>
      </c>
      <c r="E60" s="9"/>
      <c r="F60" s="11">
        <f>IF(D60="","",IF(E60="",D60,E60))</f>
      </c>
      <c r="G60" s="8" t="s">
        <v>66</v>
      </c>
      <c r="H60" s="13">
        <f>IF(A60="","",MONTH(A60))</f>
      </c>
      <c r="I60" s="13">
        <f>IF(A60="","",YEAR(A60))</f>
      </c>
    </row>
    <row r="61" spans="1:9" x14ac:dyDescent="0.25">
      <c r="A61" s="12">
        <v>46209</v>
      </c>
      <c r="B61" s="8" t="s">
        <v>50</v>
      </c>
      <c r="C61" s="8" t="s">
        <v>37</v>
      </c>
      <c r="D61" s="11">
        <f>IF(OR(B61="",C61=""),"",IF(C61="Mow",IFERROR(INDEX(Customers!$D$2:$D$101,MATCH(B61,Customers!$A$2:$A$101,0)),0),IFERROR(INDEX(Settings!$E$2:$E$16,MATCH(C61,Settings!$D$2:$D$16,0)),0)))</f>
      </c>
      <c r="E61" s="9"/>
      <c r="F61" s="11">
        <f>IF(D61="","",IF(E61="",D61,E61))</f>
      </c>
      <c r="G61" s="8" t="s">
        <v>66</v>
      </c>
      <c r="H61" s="13">
        <f>IF(A61="","",MONTH(A61))</f>
      </c>
      <c r="I61" s="13">
        <f>IF(A61="","",YEAR(A61))</f>
      </c>
    </row>
    <row r="62" spans="1:9" x14ac:dyDescent="0.25">
      <c r="A62" s="12">
        <v>46210</v>
      </c>
      <c r="B62" s="8" t="s">
        <v>52</v>
      </c>
      <c r="C62" s="8" t="s">
        <v>37</v>
      </c>
      <c r="D62" s="11">
        <f>IF(OR(B62="",C62=""),"",IF(C62="Mow",IFERROR(INDEX(Customers!$D$2:$D$101,MATCH(B62,Customers!$A$2:$A$101,0)),0),IFERROR(INDEX(Settings!$E$2:$E$16,MATCH(C62,Settings!$D$2:$D$16,0)),0)))</f>
      </c>
      <c r="E62" s="9"/>
      <c r="F62" s="11">
        <f>IF(D62="","",IF(E62="",D62,E62))</f>
      </c>
      <c r="G62" s="8" t="s">
        <v>66</v>
      </c>
      <c r="H62" s="13">
        <f>IF(A62="","",MONTH(A62))</f>
      </c>
      <c r="I62" s="13">
        <f>IF(A62="","",YEAR(A62))</f>
      </c>
    </row>
    <row r="63" spans="1:9" x14ac:dyDescent="0.25">
      <c r="A63" s="12">
        <v>46212</v>
      </c>
      <c r="B63" s="8" t="s">
        <v>56</v>
      </c>
      <c r="C63" s="8" t="s">
        <v>37</v>
      </c>
      <c r="D63" s="11">
        <f>IF(OR(B63="",C63=""),"",IF(C63="Mow",IFERROR(INDEX(Customers!$D$2:$D$101,MATCH(B63,Customers!$A$2:$A$101,0)),0),IFERROR(INDEX(Settings!$E$2:$E$16,MATCH(C63,Settings!$D$2:$D$16,0)),0)))</f>
      </c>
      <c r="E63" s="9"/>
      <c r="F63" s="11">
        <f>IF(D63="","",IF(E63="",D63,E63))</f>
      </c>
      <c r="G63" s="8" t="s">
        <v>66</v>
      </c>
      <c r="H63" s="13">
        <f>IF(A63="","",MONTH(A63))</f>
      </c>
      <c r="I63" s="13">
        <f>IF(A63="","",YEAR(A63))</f>
      </c>
    </row>
    <row r="64" spans="1:9" x14ac:dyDescent="0.25">
      <c r="A64" s="12">
        <v>46216</v>
      </c>
      <c r="B64" s="8" t="s">
        <v>50</v>
      </c>
      <c r="C64" s="8" t="s">
        <v>37</v>
      </c>
      <c r="D64" s="11">
        <f>IF(OR(B64="",C64=""),"",IF(C64="Mow",IFERROR(INDEX(Customers!$D$2:$D$101,MATCH(B64,Customers!$A$2:$A$101,0)),0),IFERROR(INDEX(Settings!$E$2:$E$16,MATCH(C64,Settings!$D$2:$D$16,0)),0)))</f>
      </c>
      <c r="E64" s="9"/>
      <c r="F64" s="11">
        <f>IF(D64="","",IF(E64="",D64,E64))</f>
      </c>
      <c r="G64" s="8" t="s">
        <v>66</v>
      </c>
      <c r="H64" s="13">
        <f>IF(A64="","",MONTH(A64))</f>
      </c>
      <c r="I64" s="13">
        <f>IF(A64="","",YEAR(A64))</f>
      </c>
    </row>
    <row r="65" spans="1:9" x14ac:dyDescent="0.25">
      <c r="A65" s="12">
        <v>46217</v>
      </c>
      <c r="B65" s="8" t="s">
        <v>52</v>
      </c>
      <c r="C65" s="8" t="s">
        <v>37</v>
      </c>
      <c r="D65" s="11">
        <f>IF(OR(B65="",C65=""),"",IF(C65="Mow",IFERROR(INDEX(Customers!$D$2:$D$101,MATCH(B65,Customers!$A$2:$A$101,0)),0),IFERROR(INDEX(Settings!$E$2:$E$16,MATCH(C65,Settings!$D$2:$D$16,0)),0)))</f>
      </c>
      <c r="E65" s="9"/>
      <c r="F65" s="11">
        <f>IF(D65="","",IF(E65="",D65,E65))</f>
      </c>
      <c r="G65" s="8" t="s">
        <v>66</v>
      </c>
      <c r="H65" s="13">
        <f>IF(A65="","",MONTH(A65))</f>
      </c>
      <c r="I65" s="13">
        <f>IF(A65="","",YEAR(A65))</f>
      </c>
    </row>
    <row r="66" spans="1:9" x14ac:dyDescent="0.25">
      <c r="A66" s="12">
        <v>46218</v>
      </c>
      <c r="B66" s="8" t="s">
        <v>54</v>
      </c>
      <c r="C66" s="8" t="s">
        <v>37</v>
      </c>
      <c r="D66" s="11">
        <f>IF(OR(B66="",C66=""),"",IF(C66="Mow",IFERROR(INDEX(Customers!$D$2:$D$101,MATCH(B66,Customers!$A$2:$A$101,0)),0),IFERROR(INDEX(Settings!$E$2:$E$16,MATCH(C66,Settings!$D$2:$D$16,0)),0)))</f>
      </c>
      <c r="E66" s="9"/>
      <c r="F66" s="11">
        <f>IF(D66="","",IF(E66="",D66,E66))</f>
      </c>
      <c r="G66" s="8" t="s">
        <v>66</v>
      </c>
      <c r="H66" s="13">
        <f>IF(A66="","",MONTH(A66))</f>
      </c>
      <c r="I66" s="13">
        <f>IF(A66="","",YEAR(A66))</f>
      </c>
    </row>
    <row r="67" spans="1:9" x14ac:dyDescent="0.25">
      <c r="A67" s="12">
        <v>46219</v>
      </c>
      <c r="B67" s="8" t="s">
        <v>56</v>
      </c>
      <c r="C67" s="8" t="s">
        <v>37</v>
      </c>
      <c r="D67" s="11">
        <f>IF(OR(B67="",C67=""),"",IF(C67="Mow",IFERROR(INDEX(Customers!$D$2:$D$101,MATCH(B67,Customers!$A$2:$A$101,0)),0),IFERROR(INDEX(Settings!$E$2:$E$16,MATCH(C67,Settings!$D$2:$D$16,0)),0)))</f>
      </c>
      <c r="E67" s="9"/>
      <c r="F67" s="11">
        <f>IF(D67="","",IF(E67="",D67,E67))</f>
      </c>
      <c r="G67" s="8" t="s">
        <v>66</v>
      </c>
      <c r="H67" s="13">
        <f>IF(A67="","",MONTH(A67))</f>
      </c>
      <c r="I67" s="13">
        <f>IF(A67="","",YEAR(A67))</f>
      </c>
    </row>
    <row r="68" spans="1:9" x14ac:dyDescent="0.25">
      <c r="A68" s="12">
        <v>46220</v>
      </c>
      <c r="B68" s="8" t="s">
        <v>58</v>
      </c>
      <c r="C68" s="8" t="s">
        <v>37</v>
      </c>
      <c r="D68" s="11">
        <f>IF(OR(B68="",C68=""),"",IF(C68="Mow",IFERROR(INDEX(Customers!$D$2:$D$101,MATCH(B68,Customers!$A$2:$A$101,0)),0),IFERROR(INDEX(Settings!$E$2:$E$16,MATCH(C68,Settings!$D$2:$D$16,0)),0)))</f>
      </c>
      <c r="E68" s="9"/>
      <c r="F68" s="11">
        <f>IF(D68="","",IF(E68="",D68,E68))</f>
      </c>
      <c r="G68" s="8" t="s">
        <v>66</v>
      </c>
      <c r="H68" s="13">
        <f>IF(A68="","",MONTH(A68))</f>
      </c>
      <c r="I68" s="13">
        <f>IF(A68="","",YEAR(A68))</f>
      </c>
    </row>
    <row r="69" spans="1:9" x14ac:dyDescent="0.25">
      <c r="A69" s="12">
        <v>46223</v>
      </c>
      <c r="B69" s="8" t="s">
        <v>50</v>
      </c>
      <c r="C69" s="8" t="s">
        <v>37</v>
      </c>
      <c r="D69" s="11">
        <f>IF(OR(B69="",C69=""),"",IF(C69="Mow",IFERROR(INDEX(Customers!$D$2:$D$101,MATCH(B69,Customers!$A$2:$A$101,0)),0),IFERROR(INDEX(Settings!$E$2:$E$16,MATCH(C69,Settings!$D$2:$D$16,0)),0)))</f>
      </c>
      <c r="E69" s="9"/>
      <c r="F69" s="11">
        <f>IF(D69="","",IF(E69="",D69,E69))</f>
      </c>
      <c r="G69" s="8" t="s">
        <v>66</v>
      </c>
      <c r="H69" s="13">
        <f>IF(A69="","",MONTH(A69))</f>
      </c>
      <c r="I69" s="13">
        <f>IF(A69="","",YEAR(A69))</f>
      </c>
    </row>
    <row r="70" spans="1:9" x14ac:dyDescent="0.25">
      <c r="A70" s="12">
        <v>46224</v>
      </c>
      <c r="B70" s="8" t="s">
        <v>52</v>
      </c>
      <c r="C70" s="8" t="s">
        <v>37</v>
      </c>
      <c r="D70" s="11">
        <f>IF(OR(B70="",C70=""),"",IF(C70="Mow",IFERROR(INDEX(Customers!$D$2:$D$101,MATCH(B70,Customers!$A$2:$A$101,0)),0),IFERROR(INDEX(Settings!$E$2:$E$16,MATCH(C70,Settings!$D$2:$D$16,0)),0)))</f>
      </c>
      <c r="E70" s="9"/>
      <c r="F70" s="11">
        <f>IF(D70="","",IF(E70="",D70,E70))</f>
      </c>
      <c r="G70" s="8" t="s">
        <v>66</v>
      </c>
      <c r="H70" s="13">
        <f>IF(A70="","",MONTH(A70))</f>
      </c>
      <c r="I70" s="13">
        <f>IF(A70="","",YEAR(A70))</f>
      </c>
    </row>
    <row r="71" spans="1:9" x14ac:dyDescent="0.25">
      <c r="A71" s="12">
        <v>46226</v>
      </c>
      <c r="B71" s="8" t="s">
        <v>56</v>
      </c>
      <c r="C71" s="8" t="s">
        <v>37</v>
      </c>
      <c r="D71" s="11">
        <f>IF(OR(B71="",C71=""),"",IF(C71="Mow",IFERROR(INDEX(Customers!$D$2:$D$101,MATCH(B71,Customers!$A$2:$A$101,0)),0),IFERROR(INDEX(Settings!$E$2:$E$16,MATCH(C71,Settings!$D$2:$D$16,0)),0)))</f>
      </c>
      <c r="E71" s="9"/>
      <c r="F71" s="11">
        <f>IF(D71="","",IF(E71="",D71,E71))</f>
      </c>
      <c r="G71" s="8" t="s">
        <v>66</v>
      </c>
      <c r="H71" s="13">
        <f>IF(A71="","",MONTH(A71))</f>
      </c>
      <c r="I71" s="13">
        <f>IF(A71="","",YEAR(A71))</f>
      </c>
    </row>
    <row r="72" spans="1:9" x14ac:dyDescent="0.25">
      <c r="A72" s="12">
        <v>46230</v>
      </c>
      <c r="B72" s="8" t="s">
        <v>50</v>
      </c>
      <c r="C72" s="8" t="s">
        <v>37</v>
      </c>
      <c r="D72" s="11">
        <f>IF(OR(B72="",C72=""),"",IF(C72="Mow",IFERROR(INDEX(Customers!$D$2:$D$101,MATCH(B72,Customers!$A$2:$A$101,0)),0),IFERROR(INDEX(Settings!$E$2:$E$16,MATCH(C72,Settings!$D$2:$D$16,0)),0)))</f>
      </c>
      <c r="E72" s="9"/>
      <c r="F72" s="11">
        <f>IF(D72="","",IF(E72="",D72,E72))</f>
      </c>
      <c r="G72" s="8" t="s">
        <v>66</v>
      </c>
      <c r="H72" s="13">
        <f>IF(A72="","",MONTH(A72))</f>
      </c>
      <c r="I72" s="13">
        <f>IF(A72="","",YEAR(A72))</f>
      </c>
    </row>
    <row r="73" spans="1:9" x14ac:dyDescent="0.25">
      <c r="A73" s="12">
        <v>46231</v>
      </c>
      <c r="B73" s="8" t="s">
        <v>52</v>
      </c>
      <c r="C73" s="8" t="s">
        <v>37</v>
      </c>
      <c r="D73" s="11">
        <f>IF(OR(B73="",C73=""),"",IF(C73="Mow",IFERROR(INDEX(Customers!$D$2:$D$101,MATCH(B73,Customers!$A$2:$A$101,0)),0),IFERROR(INDEX(Settings!$E$2:$E$16,MATCH(C73,Settings!$D$2:$D$16,0)),0)))</f>
      </c>
      <c r="E73" s="9"/>
      <c r="F73" s="11">
        <f>IF(D73="","",IF(E73="",D73,E73))</f>
      </c>
      <c r="G73" s="8" t="s">
        <v>66</v>
      </c>
      <c r="H73" s="13">
        <f>IF(A73="","",MONTH(A73))</f>
      </c>
      <c r="I73" s="13">
        <f>IF(A73="","",YEAR(A73))</f>
      </c>
    </row>
    <row r="74" spans="1:9" x14ac:dyDescent="0.25">
      <c r="A74" s="12">
        <v>46232</v>
      </c>
      <c r="B74" s="8" t="s">
        <v>54</v>
      </c>
      <c r="C74" s="8" t="s">
        <v>37</v>
      </c>
      <c r="D74" s="11">
        <f>IF(OR(B74="",C74=""),"",IF(C74="Mow",IFERROR(INDEX(Customers!$D$2:$D$101,MATCH(B74,Customers!$A$2:$A$101,0)),0),IFERROR(INDEX(Settings!$E$2:$E$16,MATCH(C74,Settings!$D$2:$D$16,0)),0)))</f>
      </c>
      <c r="E74" s="9"/>
      <c r="F74" s="11">
        <f>IF(D74="","",IF(E74="",D74,E74))</f>
      </c>
      <c r="G74" s="8" t="s">
        <v>66</v>
      </c>
      <c r="H74" s="13">
        <f>IF(A74="","",MONTH(A74))</f>
      </c>
      <c r="I74" s="13">
        <f>IF(A74="","",YEAR(A74))</f>
      </c>
    </row>
    <row r="75" spans="1:9" x14ac:dyDescent="0.25">
      <c r="A75" s="12">
        <v>46233</v>
      </c>
      <c r="B75" s="8" t="s">
        <v>56</v>
      </c>
      <c r="C75" s="8" t="s">
        <v>37</v>
      </c>
      <c r="D75" s="11">
        <f>IF(OR(B75="",C75=""),"",IF(C75="Mow",IFERROR(INDEX(Customers!$D$2:$D$101,MATCH(B75,Customers!$A$2:$A$101,0)),0),IFERROR(INDEX(Settings!$E$2:$E$16,MATCH(C75,Settings!$D$2:$D$16,0)),0)))</f>
      </c>
      <c r="E75" s="9"/>
      <c r="F75" s="11">
        <f>IF(D75="","",IF(E75="",D75,E75))</f>
      </c>
      <c r="G75" s="8" t="s">
        <v>66</v>
      </c>
      <c r="H75" s="13">
        <f>IF(A75="","",MONTH(A75))</f>
      </c>
      <c r="I75" s="13">
        <f>IF(A75="","",YEAR(A75))</f>
      </c>
    </row>
    <row r="76" spans="1:9" x14ac:dyDescent="0.25">
      <c r="A76" s="12">
        <v>46234</v>
      </c>
      <c r="B76" s="8" t="s">
        <v>58</v>
      </c>
      <c r="C76" s="8" t="s">
        <v>37</v>
      </c>
      <c r="D76" s="11">
        <f>IF(OR(B76="",C76=""),"",IF(C76="Mow",IFERROR(INDEX(Customers!$D$2:$D$101,MATCH(B76,Customers!$A$2:$A$101,0)),0),IFERROR(INDEX(Settings!$E$2:$E$16,MATCH(C76,Settings!$D$2:$D$16,0)),0)))</f>
      </c>
      <c r="E76" s="9"/>
      <c r="F76" s="11">
        <f>IF(D76="","",IF(E76="",D76,E76))</f>
      </c>
      <c r="G76" s="8" t="s">
        <v>66</v>
      </c>
      <c r="H76" s="13">
        <f>IF(A76="","",MONTH(A76))</f>
      </c>
      <c r="I76" s="13">
        <f>IF(A76="","",YEAR(A76))</f>
      </c>
    </row>
    <row r="77" spans="1:9" x14ac:dyDescent="0.25">
      <c r="A77" s="12">
        <v>46235</v>
      </c>
      <c r="B77" s="8" t="s">
        <v>60</v>
      </c>
      <c r="C77" s="8" t="s">
        <v>37</v>
      </c>
      <c r="D77" s="11">
        <f>IF(OR(B77="",C77=""),"",IF(C77="Mow",IFERROR(INDEX(Customers!$D$2:$D$101,MATCH(B77,Customers!$A$2:$A$101,0)),0),IFERROR(INDEX(Settings!$E$2:$E$16,MATCH(C77,Settings!$D$2:$D$16,0)),0)))</f>
      </c>
      <c r="E77" s="9"/>
      <c r="F77" s="11">
        <f>IF(D77="","",IF(E77="",D77,E77))</f>
      </c>
      <c r="G77" s="8" t="s">
        <v>66</v>
      </c>
      <c r="H77" s="13">
        <f>IF(A77="","",MONTH(A77))</f>
      </c>
      <c r="I77" s="13">
        <f>IF(A77="","",YEAR(A77))</f>
      </c>
    </row>
    <row r="78" spans="1:9" x14ac:dyDescent="0.25">
      <c r="A78" s="12">
        <v>46237</v>
      </c>
      <c r="B78" s="8" t="s">
        <v>50</v>
      </c>
      <c r="C78" s="8" t="s">
        <v>37</v>
      </c>
      <c r="D78" s="11">
        <f>IF(OR(B78="",C78=""),"",IF(C78="Mow",IFERROR(INDEX(Customers!$D$2:$D$101,MATCH(B78,Customers!$A$2:$A$101,0)),0),IFERROR(INDEX(Settings!$E$2:$E$16,MATCH(C78,Settings!$D$2:$D$16,0)),0)))</f>
      </c>
      <c r="E78" s="9"/>
      <c r="F78" s="11">
        <f>IF(D78="","",IF(E78="",D78,E78))</f>
      </c>
      <c r="G78" s="8" t="s">
        <v>66</v>
      </c>
      <c r="H78" s="13">
        <f>IF(A78="","",MONTH(A78))</f>
      </c>
      <c r="I78" s="13">
        <f>IF(A78="","",YEAR(A78))</f>
      </c>
    </row>
    <row r="79" spans="1:9" x14ac:dyDescent="0.25">
      <c r="A79" s="12">
        <v>46238</v>
      </c>
      <c r="B79" s="8" t="s">
        <v>52</v>
      </c>
      <c r="C79" s="8" t="s">
        <v>37</v>
      </c>
      <c r="D79" s="11">
        <f>IF(OR(B79="",C79=""),"",IF(C79="Mow",IFERROR(INDEX(Customers!$D$2:$D$101,MATCH(B79,Customers!$A$2:$A$101,0)),0),IFERROR(INDEX(Settings!$E$2:$E$16,MATCH(C79,Settings!$D$2:$D$16,0)),0)))</f>
      </c>
      <c r="E79" s="9"/>
      <c r="F79" s="11">
        <f>IF(D79="","",IF(E79="",D79,E79))</f>
      </c>
      <c r="G79" s="8" t="s">
        <v>66</v>
      </c>
      <c r="H79" s="13">
        <f>IF(A79="","",MONTH(A79))</f>
      </c>
      <c r="I79" s="13">
        <f>IF(A79="","",YEAR(A79))</f>
      </c>
    </row>
    <row r="80" spans="1:9" x14ac:dyDescent="0.25">
      <c r="A80" s="12">
        <v>46240</v>
      </c>
      <c r="B80" s="8" t="s">
        <v>56</v>
      </c>
      <c r="C80" s="8" t="s">
        <v>37</v>
      </c>
      <c r="D80" s="11">
        <f>IF(OR(B80="",C80=""),"",IF(C80="Mow",IFERROR(INDEX(Customers!$D$2:$D$101,MATCH(B80,Customers!$A$2:$A$101,0)),0),IFERROR(INDEX(Settings!$E$2:$E$16,MATCH(C80,Settings!$D$2:$D$16,0)),0)))</f>
      </c>
      <c r="E80" s="9"/>
      <c r="F80" s="11">
        <f>IF(D80="","",IF(E80="",D80,E80))</f>
      </c>
      <c r="G80" s="8" t="s">
        <v>66</v>
      </c>
      <c r="H80" s="13">
        <f>IF(A80="","",MONTH(A80))</f>
      </c>
      <c r="I80" s="13">
        <f>IF(A80="","",YEAR(A80))</f>
      </c>
    </row>
    <row r="81" spans="1:9" x14ac:dyDescent="0.25">
      <c r="A81" s="12">
        <v>46244</v>
      </c>
      <c r="B81" s="8" t="s">
        <v>50</v>
      </c>
      <c r="C81" s="8" t="s">
        <v>37</v>
      </c>
      <c r="D81" s="11">
        <f>IF(OR(B81="",C81=""),"",IF(C81="Mow",IFERROR(INDEX(Customers!$D$2:$D$101,MATCH(B81,Customers!$A$2:$A$101,0)),0),IFERROR(INDEX(Settings!$E$2:$E$16,MATCH(C81,Settings!$D$2:$D$16,0)),0)))</f>
      </c>
      <c r="E81" s="9"/>
      <c r="F81" s="11">
        <f>IF(D81="","",IF(E81="",D81,E81))</f>
      </c>
      <c r="G81" s="8" t="s">
        <v>66</v>
      </c>
      <c r="H81" s="13">
        <f>IF(A81="","",MONTH(A81))</f>
      </c>
      <c r="I81" s="13">
        <f>IF(A81="","",YEAR(A81))</f>
      </c>
    </row>
    <row r="82" spans="1:9" x14ac:dyDescent="0.25">
      <c r="A82" s="12">
        <v>46245</v>
      </c>
      <c r="B82" s="8" t="s">
        <v>52</v>
      </c>
      <c r="C82" s="8" t="s">
        <v>37</v>
      </c>
      <c r="D82" s="11">
        <f>IF(OR(B82="",C82=""),"",IF(C82="Mow",IFERROR(INDEX(Customers!$D$2:$D$101,MATCH(B82,Customers!$A$2:$A$101,0)),0),IFERROR(INDEX(Settings!$E$2:$E$16,MATCH(C82,Settings!$D$2:$D$16,0)),0)))</f>
      </c>
      <c r="E82" s="9"/>
      <c r="F82" s="11">
        <f>IF(D82="","",IF(E82="",D82,E82))</f>
      </c>
      <c r="G82" s="8" t="s">
        <v>66</v>
      </c>
      <c r="H82" s="13">
        <f>IF(A82="","",MONTH(A82))</f>
      </c>
      <c r="I82" s="13">
        <f>IF(A82="","",YEAR(A82))</f>
      </c>
    </row>
    <row r="83" spans="1:9" x14ac:dyDescent="0.25">
      <c r="A83" s="12">
        <v>46246</v>
      </c>
      <c r="B83" s="8" t="s">
        <v>54</v>
      </c>
      <c r="C83" s="8" t="s">
        <v>37</v>
      </c>
      <c r="D83" s="11">
        <f>IF(OR(B83="",C83=""),"",IF(C83="Mow",IFERROR(INDEX(Customers!$D$2:$D$101,MATCH(B83,Customers!$A$2:$A$101,0)),0),IFERROR(INDEX(Settings!$E$2:$E$16,MATCH(C83,Settings!$D$2:$D$16,0)),0)))</f>
      </c>
      <c r="E83" s="9"/>
      <c r="F83" s="11">
        <f>IF(D83="","",IF(E83="",D83,E83))</f>
      </c>
      <c r="G83" s="8" t="s">
        <v>66</v>
      </c>
      <c r="H83" s="13">
        <f>IF(A83="","",MONTH(A83))</f>
      </c>
      <c r="I83" s="13">
        <f>IF(A83="","",YEAR(A83))</f>
      </c>
    </row>
    <row r="84" spans="1:9" x14ac:dyDescent="0.25">
      <c r="A84" s="12">
        <v>46247</v>
      </c>
      <c r="B84" s="8" t="s">
        <v>56</v>
      </c>
      <c r="C84" s="8" t="s">
        <v>37</v>
      </c>
      <c r="D84" s="11">
        <f>IF(OR(B84="",C84=""),"",IF(C84="Mow",IFERROR(INDEX(Customers!$D$2:$D$101,MATCH(B84,Customers!$A$2:$A$101,0)),0),IFERROR(INDEX(Settings!$E$2:$E$16,MATCH(C84,Settings!$D$2:$D$16,0)),0)))</f>
      </c>
      <c r="E84" s="9"/>
      <c r="F84" s="11">
        <f>IF(D84="","",IF(E84="",D84,E84))</f>
      </c>
      <c r="G84" s="8" t="s">
        <v>66</v>
      </c>
      <c r="H84" s="13">
        <f>IF(A84="","",MONTH(A84))</f>
      </c>
      <c r="I84" s="13">
        <f>IF(A84="","",YEAR(A84))</f>
      </c>
    </row>
    <row r="85" spans="1:9" x14ac:dyDescent="0.25">
      <c r="A85" s="12">
        <v>46248</v>
      </c>
      <c r="B85" s="8" t="s">
        <v>58</v>
      </c>
      <c r="C85" s="8" t="s">
        <v>37</v>
      </c>
      <c r="D85" s="11">
        <f>IF(OR(B85="",C85=""),"",IF(C85="Mow",IFERROR(INDEX(Customers!$D$2:$D$101,MATCH(B85,Customers!$A$2:$A$101,0)),0),IFERROR(INDEX(Settings!$E$2:$E$16,MATCH(C85,Settings!$D$2:$D$16,0)),0)))</f>
      </c>
      <c r="E85" s="9"/>
      <c r="F85" s="11">
        <f>IF(D85="","",IF(E85="",D85,E85))</f>
      </c>
      <c r="G85" s="8" t="s">
        <v>66</v>
      </c>
      <c r="H85" s="13">
        <f>IF(A85="","",MONTH(A85))</f>
      </c>
      <c r="I85" s="13">
        <f>IF(A85="","",YEAR(A85))</f>
      </c>
    </row>
    <row r="86" spans="1:9" x14ac:dyDescent="0.25">
      <c r="A86" s="12">
        <v>46251</v>
      </c>
      <c r="B86" s="8" t="s">
        <v>50</v>
      </c>
      <c r="C86" s="8" t="s">
        <v>37</v>
      </c>
      <c r="D86" s="11">
        <f>IF(OR(B86="",C86=""),"",IF(C86="Mow",IFERROR(INDEX(Customers!$D$2:$D$101,MATCH(B86,Customers!$A$2:$A$101,0)),0),IFERROR(INDEX(Settings!$E$2:$E$16,MATCH(C86,Settings!$D$2:$D$16,0)),0)))</f>
      </c>
      <c r="E86" s="9"/>
      <c r="F86" s="11">
        <f>IF(D86="","",IF(E86="",D86,E86))</f>
      </c>
      <c r="G86" s="8" t="s">
        <v>66</v>
      </c>
      <c r="H86" s="13">
        <f>IF(A86="","",MONTH(A86))</f>
      </c>
      <c r="I86" s="13">
        <f>IF(A86="","",YEAR(A86))</f>
      </c>
    </row>
    <row r="87" spans="1:9" x14ac:dyDescent="0.25">
      <c r="A87" s="12">
        <v>46252</v>
      </c>
      <c r="B87" s="8" t="s">
        <v>52</v>
      </c>
      <c r="C87" s="8" t="s">
        <v>37</v>
      </c>
      <c r="D87" s="11">
        <f>IF(OR(B87="",C87=""),"",IF(C87="Mow",IFERROR(INDEX(Customers!$D$2:$D$101,MATCH(B87,Customers!$A$2:$A$101,0)),0),IFERROR(INDEX(Settings!$E$2:$E$16,MATCH(C87,Settings!$D$2:$D$16,0)),0)))</f>
      </c>
      <c r="E87" s="9"/>
      <c r="F87" s="11">
        <f>IF(D87="","",IF(E87="",D87,E87))</f>
      </c>
      <c r="G87" s="8" t="s">
        <v>66</v>
      </c>
      <c r="H87" s="13">
        <f>IF(A87="","",MONTH(A87))</f>
      </c>
      <c r="I87" s="13">
        <f>IF(A87="","",YEAR(A87))</f>
      </c>
    </row>
    <row r="88" spans="1:9" x14ac:dyDescent="0.25">
      <c r="A88" s="12">
        <v>46254</v>
      </c>
      <c r="B88" s="8" t="s">
        <v>56</v>
      </c>
      <c r="C88" s="8" t="s">
        <v>37</v>
      </c>
      <c r="D88" s="11">
        <f>IF(OR(B88="",C88=""),"",IF(C88="Mow",IFERROR(INDEX(Customers!$D$2:$D$101,MATCH(B88,Customers!$A$2:$A$101,0)),0),IFERROR(INDEX(Settings!$E$2:$E$16,MATCH(C88,Settings!$D$2:$D$16,0)),0)))</f>
      </c>
      <c r="E88" s="9"/>
      <c r="F88" s="11">
        <f>IF(D88="","",IF(E88="",D88,E88))</f>
      </c>
      <c r="G88" s="8" t="s">
        <v>66</v>
      </c>
      <c r="H88" s="13">
        <f>IF(A88="","",MONTH(A88))</f>
      </c>
      <c r="I88" s="13">
        <f>IF(A88="","",YEAR(A88))</f>
      </c>
    </row>
    <row r="89" spans="1:9" x14ac:dyDescent="0.25">
      <c r="A89" s="12">
        <v>46258</v>
      </c>
      <c r="B89" s="8" t="s">
        <v>50</v>
      </c>
      <c r="C89" s="8" t="s">
        <v>37</v>
      </c>
      <c r="D89" s="11">
        <f>IF(OR(B89="",C89=""),"",IF(C89="Mow",IFERROR(INDEX(Customers!$D$2:$D$101,MATCH(B89,Customers!$A$2:$A$101,0)),0),IFERROR(INDEX(Settings!$E$2:$E$16,MATCH(C89,Settings!$D$2:$D$16,0)),0)))</f>
      </c>
      <c r="E89" s="9"/>
      <c r="F89" s="11">
        <f>IF(D89="","",IF(E89="",D89,E89))</f>
      </c>
      <c r="G89" s="8" t="s">
        <v>66</v>
      </c>
      <c r="H89" s="13">
        <f>IF(A89="","",MONTH(A89))</f>
      </c>
      <c r="I89" s="13">
        <f>IF(A89="","",YEAR(A89))</f>
      </c>
    </row>
    <row r="90" spans="1:9" x14ac:dyDescent="0.25">
      <c r="A90" s="12">
        <v>46259</v>
      </c>
      <c r="B90" s="8" t="s">
        <v>52</v>
      </c>
      <c r="C90" s="8" t="s">
        <v>37</v>
      </c>
      <c r="D90" s="11">
        <f>IF(OR(B90="",C90=""),"",IF(C90="Mow",IFERROR(INDEX(Customers!$D$2:$D$101,MATCH(B90,Customers!$A$2:$A$101,0)),0),IFERROR(INDEX(Settings!$E$2:$E$16,MATCH(C90,Settings!$D$2:$D$16,0)),0)))</f>
      </c>
      <c r="E90" s="9"/>
      <c r="F90" s="11">
        <f>IF(D90="","",IF(E90="",D90,E90))</f>
      </c>
      <c r="G90" s="8" t="s">
        <v>66</v>
      </c>
      <c r="H90" s="13">
        <f>IF(A90="","",MONTH(A90))</f>
      </c>
      <c r="I90" s="13">
        <f>IF(A90="","",YEAR(A90))</f>
      </c>
    </row>
    <row r="91" spans="1:9" x14ac:dyDescent="0.25">
      <c r="A91" s="12">
        <v>46260</v>
      </c>
      <c r="B91" s="8" t="s">
        <v>54</v>
      </c>
      <c r="C91" s="8" t="s">
        <v>37</v>
      </c>
      <c r="D91" s="11">
        <f>IF(OR(B91="",C91=""),"",IF(C91="Mow",IFERROR(INDEX(Customers!$D$2:$D$101,MATCH(B91,Customers!$A$2:$A$101,0)),0),IFERROR(INDEX(Settings!$E$2:$E$16,MATCH(C91,Settings!$D$2:$D$16,0)),0)))</f>
      </c>
      <c r="E91" s="9"/>
      <c r="F91" s="11">
        <f>IF(D91="","",IF(E91="",D91,E91))</f>
      </c>
      <c r="G91" s="8" t="s">
        <v>66</v>
      </c>
      <c r="H91" s="13">
        <f>IF(A91="","",MONTH(A91))</f>
      </c>
      <c r="I91" s="13">
        <f>IF(A91="","",YEAR(A91))</f>
      </c>
    </row>
    <row r="92" spans="1:9" x14ac:dyDescent="0.25">
      <c r="A92" s="12">
        <v>46261</v>
      </c>
      <c r="B92" s="8" t="s">
        <v>56</v>
      </c>
      <c r="C92" s="8" t="s">
        <v>37</v>
      </c>
      <c r="D92" s="11">
        <f>IF(OR(B92="",C92=""),"",IF(C92="Mow",IFERROR(INDEX(Customers!$D$2:$D$101,MATCH(B92,Customers!$A$2:$A$101,0)),0),IFERROR(INDEX(Settings!$E$2:$E$16,MATCH(C92,Settings!$D$2:$D$16,0)),0)))</f>
      </c>
      <c r="E92" s="9"/>
      <c r="F92" s="11">
        <f>IF(D92="","",IF(E92="",D92,E92))</f>
      </c>
      <c r="G92" s="8" t="s">
        <v>66</v>
      </c>
      <c r="H92" s="13">
        <f>IF(A92="","",MONTH(A92))</f>
      </c>
      <c r="I92" s="13">
        <f>IF(A92="","",YEAR(A92))</f>
      </c>
    </row>
    <row r="93" spans="1:9" x14ac:dyDescent="0.25">
      <c r="A93" s="12">
        <v>46262</v>
      </c>
      <c r="B93" s="8" t="s">
        <v>58</v>
      </c>
      <c r="C93" s="8" t="s">
        <v>37</v>
      </c>
      <c r="D93" s="11">
        <f>IF(OR(B93="",C93=""),"",IF(C93="Mow",IFERROR(INDEX(Customers!$D$2:$D$101,MATCH(B93,Customers!$A$2:$A$101,0)),0),IFERROR(INDEX(Settings!$E$2:$E$16,MATCH(C93,Settings!$D$2:$D$16,0)),0)))</f>
      </c>
      <c r="E93" s="9"/>
      <c r="F93" s="11">
        <f>IF(D93="","",IF(E93="",D93,E93))</f>
      </c>
      <c r="G93" s="8" t="s">
        <v>66</v>
      </c>
      <c r="H93" s="13">
        <f>IF(A93="","",MONTH(A93))</f>
      </c>
      <c r="I93" s="13">
        <f>IF(A93="","",YEAR(A93))</f>
      </c>
    </row>
    <row r="94" spans="1:9" x14ac:dyDescent="0.25">
      <c r="A94" s="12">
        <v>46263</v>
      </c>
      <c r="B94" s="8" t="s">
        <v>60</v>
      </c>
      <c r="C94" s="8" t="s">
        <v>37</v>
      </c>
      <c r="D94" s="11">
        <f>IF(OR(B94="",C94=""),"",IF(C94="Mow",IFERROR(INDEX(Customers!$D$2:$D$101,MATCH(B94,Customers!$A$2:$A$101,0)),0),IFERROR(INDEX(Settings!$E$2:$E$16,MATCH(C94,Settings!$D$2:$D$16,0)),0)))</f>
      </c>
      <c r="E94" s="9"/>
      <c r="F94" s="11">
        <f>IF(D94="","",IF(E94="",D94,E94))</f>
      </c>
      <c r="G94" s="8" t="s">
        <v>66</v>
      </c>
      <c r="H94" s="13">
        <f>IF(A94="","",MONTH(A94))</f>
      </c>
      <c r="I94" s="13">
        <f>IF(A94="","",YEAR(A94))</f>
      </c>
    </row>
    <row r="95" spans="1:9" x14ac:dyDescent="0.25">
      <c r="A95" s="12">
        <v>46265</v>
      </c>
      <c r="B95" s="8" t="s">
        <v>50</v>
      </c>
      <c r="C95" s="8" t="s">
        <v>37</v>
      </c>
      <c r="D95" s="11">
        <f>IF(OR(B95="",C95=""),"",IF(C95="Mow",IFERROR(INDEX(Customers!$D$2:$D$101,MATCH(B95,Customers!$A$2:$A$101,0)),0),IFERROR(INDEX(Settings!$E$2:$E$16,MATCH(C95,Settings!$D$2:$D$16,0)),0)))</f>
      </c>
      <c r="E95" s="9"/>
      <c r="F95" s="11">
        <f>IF(D95="","",IF(E95="",D95,E95))</f>
      </c>
      <c r="G95" s="8" t="s">
        <v>66</v>
      </c>
      <c r="H95" s="13">
        <f>IF(A95="","",MONTH(A95))</f>
      </c>
      <c r="I95" s="13">
        <f>IF(A95="","",YEAR(A95))</f>
      </c>
    </row>
    <row r="96" spans="1:9" x14ac:dyDescent="0.25">
      <c r="A96" s="12">
        <v>46266</v>
      </c>
      <c r="B96" s="8" t="s">
        <v>52</v>
      </c>
      <c r="C96" s="8" t="s">
        <v>37</v>
      </c>
      <c r="D96" s="11">
        <f>IF(OR(B96="",C96=""),"",IF(C96="Mow",IFERROR(INDEX(Customers!$D$2:$D$101,MATCH(B96,Customers!$A$2:$A$101,0)),0),IFERROR(INDEX(Settings!$E$2:$E$16,MATCH(C96,Settings!$D$2:$D$16,0)),0)))</f>
      </c>
      <c r="E96" s="9"/>
      <c r="F96" s="11">
        <f>IF(D96="","",IF(E96="",D96,E96))</f>
      </c>
      <c r="G96" s="8" t="s">
        <v>66</v>
      </c>
      <c r="H96" s="13">
        <f>IF(A96="","",MONTH(A96))</f>
      </c>
      <c r="I96" s="13">
        <f>IF(A96="","",YEAR(A96))</f>
      </c>
    </row>
    <row r="97" spans="1:9" x14ac:dyDescent="0.25">
      <c r="A97" s="12">
        <v>46268</v>
      </c>
      <c r="B97" s="8" t="s">
        <v>56</v>
      </c>
      <c r="C97" s="8" t="s">
        <v>37</v>
      </c>
      <c r="D97" s="11">
        <f>IF(OR(B97="",C97=""),"",IF(C97="Mow",IFERROR(INDEX(Customers!$D$2:$D$101,MATCH(B97,Customers!$A$2:$A$101,0)),0),IFERROR(INDEX(Settings!$E$2:$E$16,MATCH(C97,Settings!$D$2:$D$16,0)),0)))</f>
      </c>
      <c r="E97" s="9"/>
      <c r="F97" s="11">
        <f>IF(D97="","",IF(E97="",D97,E97))</f>
      </c>
      <c r="G97" s="8" t="s">
        <v>66</v>
      </c>
      <c r="H97" s="13">
        <f>IF(A97="","",MONTH(A97))</f>
      </c>
      <c r="I97" s="13">
        <f>IF(A97="","",YEAR(A97))</f>
      </c>
    </row>
    <row r="98" spans="1:9" x14ac:dyDescent="0.25">
      <c r="A98" s="12">
        <v>46272</v>
      </c>
      <c r="B98" s="8" t="s">
        <v>50</v>
      </c>
      <c r="C98" s="8" t="s">
        <v>37</v>
      </c>
      <c r="D98" s="11">
        <f>IF(OR(B98="",C98=""),"",IF(C98="Mow",IFERROR(INDEX(Customers!$D$2:$D$101,MATCH(B98,Customers!$A$2:$A$101,0)),0),IFERROR(INDEX(Settings!$E$2:$E$16,MATCH(C98,Settings!$D$2:$D$16,0)),0)))</f>
      </c>
      <c r="E98" s="9"/>
      <c r="F98" s="11">
        <f>IF(D98="","",IF(E98="",D98,E98))</f>
      </c>
      <c r="G98" s="8" t="s">
        <v>66</v>
      </c>
      <c r="H98" s="13">
        <f>IF(A98="","",MONTH(A98))</f>
      </c>
      <c r="I98" s="13">
        <f>IF(A98="","",YEAR(A98))</f>
      </c>
    </row>
    <row r="99" spans="1:9" x14ac:dyDescent="0.25">
      <c r="A99" s="12">
        <v>46273</v>
      </c>
      <c r="B99" s="8" t="s">
        <v>52</v>
      </c>
      <c r="C99" s="8" t="s">
        <v>37</v>
      </c>
      <c r="D99" s="11">
        <f>IF(OR(B99="",C99=""),"",IF(C99="Mow",IFERROR(INDEX(Customers!$D$2:$D$101,MATCH(B99,Customers!$A$2:$A$101,0)),0),IFERROR(INDEX(Settings!$E$2:$E$16,MATCH(C99,Settings!$D$2:$D$16,0)),0)))</f>
      </c>
      <c r="E99" s="9"/>
      <c r="F99" s="11">
        <f>IF(D99="","",IF(E99="",D99,E99))</f>
      </c>
      <c r="G99" s="8" t="s">
        <v>66</v>
      </c>
      <c r="H99" s="13">
        <f>IF(A99="","",MONTH(A99))</f>
      </c>
      <c r="I99" s="13">
        <f>IF(A99="","",YEAR(A99))</f>
      </c>
    </row>
    <row r="100" spans="1:9" x14ac:dyDescent="0.25">
      <c r="A100" s="12">
        <v>46274</v>
      </c>
      <c r="B100" s="8" t="s">
        <v>54</v>
      </c>
      <c r="C100" s="8" t="s">
        <v>37</v>
      </c>
      <c r="D100" s="11">
        <f>IF(OR(B100="",C100=""),"",IF(C100="Mow",IFERROR(INDEX(Customers!$D$2:$D$101,MATCH(B100,Customers!$A$2:$A$101,0)),0),IFERROR(INDEX(Settings!$E$2:$E$16,MATCH(C100,Settings!$D$2:$D$16,0)),0)))</f>
      </c>
      <c r="E100" s="9"/>
      <c r="F100" s="11">
        <f>IF(D100="","",IF(E100="",D100,E100))</f>
      </c>
      <c r="G100" s="8" t="s">
        <v>66</v>
      </c>
      <c r="H100" s="13">
        <f>IF(A100="","",MONTH(A100))</f>
      </c>
      <c r="I100" s="13">
        <f>IF(A100="","",YEAR(A100))</f>
      </c>
    </row>
    <row r="101" spans="1:9" x14ac:dyDescent="0.25">
      <c r="A101" s="12">
        <v>46275</v>
      </c>
      <c r="B101" s="8" t="s">
        <v>56</v>
      </c>
      <c r="C101" s="8" t="s">
        <v>37</v>
      </c>
      <c r="D101" s="11">
        <f>IF(OR(B101="",C101=""),"",IF(C101="Mow",IFERROR(INDEX(Customers!$D$2:$D$101,MATCH(B101,Customers!$A$2:$A$101,0)),0),IFERROR(INDEX(Settings!$E$2:$E$16,MATCH(C101,Settings!$D$2:$D$16,0)),0)))</f>
      </c>
      <c r="E101" s="9"/>
      <c r="F101" s="11">
        <f>IF(D101="","",IF(E101="",D101,E101))</f>
      </c>
      <c r="G101" s="8" t="s">
        <v>66</v>
      </c>
      <c r="H101" s="13">
        <f>IF(A101="","",MONTH(A101))</f>
      </c>
      <c r="I101" s="13">
        <f>IF(A101="","",YEAR(A101))</f>
      </c>
    </row>
    <row r="102" spans="1:9" x14ac:dyDescent="0.25">
      <c r="A102" s="12">
        <v>46276</v>
      </c>
      <c r="B102" s="8" t="s">
        <v>58</v>
      </c>
      <c r="C102" s="8" t="s">
        <v>37</v>
      </c>
      <c r="D102" s="11">
        <f>IF(OR(B102="",C102=""),"",IF(C102="Mow",IFERROR(INDEX(Customers!$D$2:$D$101,MATCH(B102,Customers!$A$2:$A$101,0)),0),IFERROR(INDEX(Settings!$E$2:$E$16,MATCH(C102,Settings!$D$2:$D$16,0)),0)))</f>
      </c>
      <c r="E102" s="9"/>
      <c r="F102" s="11">
        <f>IF(D102="","",IF(E102="",D102,E102))</f>
      </c>
      <c r="G102" s="8" t="s">
        <v>66</v>
      </c>
      <c r="H102" s="13">
        <f>IF(A102="","",MONTH(A102))</f>
      </c>
      <c r="I102" s="13">
        <f>IF(A102="","",YEAR(A102))</f>
      </c>
    </row>
    <row r="103" spans="1:9" x14ac:dyDescent="0.25">
      <c r="A103" s="12">
        <v>46279</v>
      </c>
      <c r="B103" s="8" t="s">
        <v>50</v>
      </c>
      <c r="C103" s="8" t="s">
        <v>37</v>
      </c>
      <c r="D103" s="11">
        <f>IF(OR(B103="",C103=""),"",IF(C103="Mow",IFERROR(INDEX(Customers!$D$2:$D$101,MATCH(B103,Customers!$A$2:$A$101,0)),0),IFERROR(INDEX(Settings!$E$2:$E$16,MATCH(C103,Settings!$D$2:$D$16,0)),0)))</f>
      </c>
      <c r="E103" s="9"/>
      <c r="F103" s="11">
        <f>IF(D103="","",IF(E103="",D103,E103))</f>
      </c>
      <c r="G103" s="8" t="s">
        <v>66</v>
      </c>
      <c r="H103" s="13">
        <f>IF(A103="","",MONTH(A103))</f>
      </c>
      <c r="I103" s="13">
        <f>IF(A103="","",YEAR(A103))</f>
      </c>
    </row>
    <row r="104" spans="1:9" x14ac:dyDescent="0.25">
      <c r="A104" s="12">
        <v>46280</v>
      </c>
      <c r="B104" s="8" t="s">
        <v>52</v>
      </c>
      <c r="C104" s="8" t="s">
        <v>37</v>
      </c>
      <c r="D104" s="11">
        <f>IF(OR(B104="",C104=""),"",IF(C104="Mow",IFERROR(INDEX(Customers!$D$2:$D$101,MATCH(B104,Customers!$A$2:$A$101,0)),0),IFERROR(INDEX(Settings!$E$2:$E$16,MATCH(C104,Settings!$D$2:$D$16,0)),0)))</f>
      </c>
      <c r="E104" s="9"/>
      <c r="F104" s="11">
        <f>IF(D104="","",IF(E104="",D104,E104))</f>
      </c>
      <c r="G104" s="8" t="s">
        <v>66</v>
      </c>
      <c r="H104" s="13">
        <f>IF(A104="","",MONTH(A104))</f>
      </c>
      <c r="I104" s="13">
        <f>IF(A104="","",YEAR(A104))</f>
      </c>
    </row>
    <row r="105" spans="1:9" x14ac:dyDescent="0.25">
      <c r="A105" s="12">
        <v>46282</v>
      </c>
      <c r="B105" s="8" t="s">
        <v>56</v>
      </c>
      <c r="C105" s="8" t="s">
        <v>37</v>
      </c>
      <c r="D105" s="11">
        <f>IF(OR(B105="",C105=""),"",IF(C105="Mow",IFERROR(INDEX(Customers!$D$2:$D$101,MATCH(B105,Customers!$A$2:$A$101,0)),0),IFERROR(INDEX(Settings!$E$2:$E$16,MATCH(C105,Settings!$D$2:$D$16,0)),0)))</f>
      </c>
      <c r="E105" s="9"/>
      <c r="F105" s="11">
        <f>IF(D105="","",IF(E105="",D105,E105))</f>
      </c>
      <c r="G105" s="8" t="s">
        <v>66</v>
      </c>
      <c r="H105" s="13">
        <f>IF(A105="","",MONTH(A105))</f>
      </c>
      <c r="I105" s="13">
        <f>IF(A105="","",YEAR(A105))</f>
      </c>
    </row>
    <row r="106" spans="1:9" x14ac:dyDescent="0.25">
      <c r="A106" s="12">
        <v>46284</v>
      </c>
      <c r="B106" s="8" t="s">
        <v>52</v>
      </c>
      <c r="C106" s="8" t="s">
        <v>43</v>
      </c>
      <c r="D106" s="11">
        <f>IF(OR(B106="",C106=""),"",IF(C106="Mow",IFERROR(INDEX(Customers!$D$2:$D$101,MATCH(B106,Customers!$A$2:$A$101,0)),0),IFERROR(INDEX(Settings!$E$2:$E$16,MATCH(C106,Settings!$D$2:$D$16,0)),0)))</f>
      </c>
      <c r="E106" s="9">
        <v>300</v>
      </c>
      <c r="F106" s="11">
        <f>IF(D106="","",IF(E106="",D106,E106))</f>
      </c>
      <c r="G106" s="8" t="s">
        <v>66</v>
      </c>
      <c r="H106" s="13">
        <f>IF(A106="","",MONTH(A106))</f>
      </c>
      <c r="I106" s="13">
        <f>IF(A106="","",YEAR(A106))</f>
      </c>
    </row>
    <row r="107" spans="1:9" x14ac:dyDescent="0.25">
      <c r="A107" s="12">
        <v>46286</v>
      </c>
      <c r="B107" s="8" t="s">
        <v>50</v>
      </c>
      <c r="C107" s="8" t="s">
        <v>37</v>
      </c>
      <c r="D107" s="11">
        <f>IF(OR(B107="",C107=""),"",IF(C107="Mow",IFERROR(INDEX(Customers!$D$2:$D$101,MATCH(B107,Customers!$A$2:$A$101,0)),0),IFERROR(INDEX(Settings!$E$2:$E$16,MATCH(C107,Settings!$D$2:$D$16,0)),0)))</f>
      </c>
      <c r="E107" s="9"/>
      <c r="F107" s="11">
        <f>IF(D107="","",IF(E107="",D107,E107))</f>
      </c>
      <c r="G107" s="8" t="s">
        <v>66</v>
      </c>
      <c r="H107" s="13">
        <f>IF(A107="","",MONTH(A107))</f>
      </c>
      <c r="I107" s="13">
        <f>IF(A107="","",YEAR(A107))</f>
      </c>
    </row>
    <row r="108" spans="1:9" x14ac:dyDescent="0.25">
      <c r="A108" s="12">
        <v>46287</v>
      </c>
      <c r="B108" s="8" t="s">
        <v>52</v>
      </c>
      <c r="C108" s="8" t="s">
        <v>37</v>
      </c>
      <c r="D108" s="11">
        <f>IF(OR(B108="",C108=""),"",IF(C108="Mow",IFERROR(INDEX(Customers!$D$2:$D$101,MATCH(B108,Customers!$A$2:$A$101,0)),0),IFERROR(INDEX(Settings!$E$2:$E$16,MATCH(C108,Settings!$D$2:$D$16,0)),0)))</f>
      </c>
      <c r="E108" s="9"/>
      <c r="F108" s="11">
        <f>IF(D108="","",IF(E108="",D108,E108))</f>
      </c>
      <c r="G108" s="8" t="s">
        <v>66</v>
      </c>
      <c r="H108" s="13">
        <f>IF(A108="","",MONTH(A108))</f>
      </c>
      <c r="I108" s="13">
        <f>IF(A108="","",YEAR(A108))</f>
      </c>
    </row>
    <row r="109" spans="1:9" x14ac:dyDescent="0.25">
      <c r="A109" s="12">
        <v>46288</v>
      </c>
      <c r="B109" s="8" t="s">
        <v>54</v>
      </c>
      <c r="C109" s="8" t="s">
        <v>37</v>
      </c>
      <c r="D109" s="11">
        <f>IF(OR(B109="",C109=""),"",IF(C109="Mow",IFERROR(INDEX(Customers!$D$2:$D$101,MATCH(B109,Customers!$A$2:$A$101,0)),0),IFERROR(INDEX(Settings!$E$2:$E$16,MATCH(C109,Settings!$D$2:$D$16,0)),0)))</f>
      </c>
      <c r="E109" s="9"/>
      <c r="F109" s="11">
        <f>IF(D109="","",IF(E109="",D109,E109))</f>
      </c>
      <c r="G109" s="8" t="s">
        <v>66</v>
      </c>
      <c r="H109" s="13">
        <f>IF(A109="","",MONTH(A109))</f>
      </c>
      <c r="I109" s="13">
        <f>IF(A109="","",YEAR(A109))</f>
      </c>
    </row>
    <row r="110" spans="1:9" x14ac:dyDescent="0.25">
      <c r="A110" s="12">
        <v>46289</v>
      </c>
      <c r="B110" s="8" t="s">
        <v>56</v>
      </c>
      <c r="C110" s="8" t="s">
        <v>37</v>
      </c>
      <c r="D110" s="11">
        <f>IF(OR(B110="",C110=""),"",IF(C110="Mow",IFERROR(INDEX(Customers!$D$2:$D$101,MATCH(B110,Customers!$A$2:$A$101,0)),0),IFERROR(INDEX(Settings!$E$2:$E$16,MATCH(C110,Settings!$D$2:$D$16,0)),0)))</f>
      </c>
      <c r="E110" s="9"/>
      <c r="F110" s="11">
        <f>IF(D110="","",IF(E110="",D110,E110))</f>
      </c>
      <c r="G110" s="8" t="s">
        <v>66</v>
      </c>
      <c r="H110" s="13">
        <f>IF(A110="","",MONTH(A110))</f>
      </c>
      <c r="I110" s="13">
        <f>IF(A110="","",YEAR(A110))</f>
      </c>
    </row>
    <row r="111" spans="1:9" x14ac:dyDescent="0.25">
      <c r="A111" s="12">
        <v>46290</v>
      </c>
      <c r="B111" s="8" t="s">
        <v>58</v>
      </c>
      <c r="C111" s="8" t="s">
        <v>37</v>
      </c>
      <c r="D111" s="11">
        <f>IF(OR(B111="",C111=""),"",IF(C111="Mow",IFERROR(INDEX(Customers!$D$2:$D$101,MATCH(B111,Customers!$A$2:$A$101,0)),0),IFERROR(INDEX(Settings!$E$2:$E$16,MATCH(C111,Settings!$D$2:$D$16,0)),0)))</f>
      </c>
      <c r="E111" s="9"/>
      <c r="F111" s="11">
        <f>IF(D111="","",IF(E111="",D111,E111))</f>
      </c>
      <c r="G111" s="8" t="s">
        <v>66</v>
      </c>
      <c r="H111" s="13">
        <f>IF(A111="","",MONTH(A111))</f>
      </c>
      <c r="I111" s="13">
        <f>IF(A111="","",YEAR(A111))</f>
      </c>
    </row>
    <row r="112" spans="1:9" x14ac:dyDescent="0.25">
      <c r="A112" s="12">
        <v>46291</v>
      </c>
      <c r="B112" s="8" t="s">
        <v>60</v>
      </c>
      <c r="C112" s="8" t="s">
        <v>37</v>
      </c>
      <c r="D112" s="11">
        <f>IF(OR(B112="",C112=""),"",IF(C112="Mow",IFERROR(INDEX(Customers!$D$2:$D$101,MATCH(B112,Customers!$A$2:$A$101,0)),0),IFERROR(INDEX(Settings!$E$2:$E$16,MATCH(C112,Settings!$D$2:$D$16,0)),0)))</f>
      </c>
      <c r="E112" s="9"/>
      <c r="F112" s="11">
        <f>IF(D112="","",IF(E112="",D112,E112))</f>
      </c>
      <c r="G112" s="8" t="s">
        <v>66</v>
      </c>
      <c r="H112" s="13">
        <f>IF(A112="","",MONTH(A112))</f>
      </c>
      <c r="I112" s="13">
        <f>IF(A112="","",YEAR(A112))</f>
      </c>
    </row>
    <row r="113" spans="1:9" x14ac:dyDescent="0.25">
      <c r="A113" s="12">
        <v>46293</v>
      </c>
      <c r="B113" s="8" t="s">
        <v>50</v>
      </c>
      <c r="C113" s="8" t="s">
        <v>37</v>
      </c>
      <c r="D113" s="11">
        <f>IF(OR(B113="",C113=""),"",IF(C113="Mow",IFERROR(INDEX(Customers!$D$2:$D$101,MATCH(B113,Customers!$A$2:$A$101,0)),0),IFERROR(INDEX(Settings!$E$2:$E$16,MATCH(C113,Settings!$D$2:$D$16,0)),0)))</f>
      </c>
      <c r="E113" s="9"/>
      <c r="F113" s="11">
        <f>IF(D113="","",IF(E113="",D113,E113))</f>
      </c>
      <c r="G113" s="8" t="s">
        <v>66</v>
      </c>
      <c r="H113" s="13">
        <f>IF(A113="","",MONTH(A113))</f>
      </c>
      <c r="I113" s="13">
        <f>IF(A113="","",YEAR(A113))</f>
      </c>
    </row>
    <row r="114" spans="1:9" x14ac:dyDescent="0.25">
      <c r="A114" s="12">
        <v>46294</v>
      </c>
      <c r="B114" s="8" t="s">
        <v>52</v>
      </c>
      <c r="C114" s="8" t="s">
        <v>37</v>
      </c>
      <c r="D114" s="11">
        <f>IF(OR(B114="",C114=""),"",IF(C114="Mow",IFERROR(INDEX(Customers!$D$2:$D$101,MATCH(B114,Customers!$A$2:$A$101,0)),0),IFERROR(INDEX(Settings!$E$2:$E$16,MATCH(C114,Settings!$D$2:$D$16,0)),0)))</f>
      </c>
      <c r="E114" s="9"/>
      <c r="F114" s="11">
        <f>IF(D114="","",IF(E114="",D114,E114))</f>
      </c>
      <c r="G114" s="8" t="s">
        <v>66</v>
      </c>
      <c r="H114" s="13">
        <f>IF(A114="","",MONTH(A114))</f>
      </c>
      <c r="I114" s="13">
        <f>IF(A114="","",YEAR(A114))</f>
      </c>
    </row>
    <row r="115" spans="1:9" x14ac:dyDescent="0.25">
      <c r="A115" s="12">
        <v>46296</v>
      </c>
      <c r="B115" s="8" t="s">
        <v>56</v>
      </c>
      <c r="C115" s="8" t="s">
        <v>37</v>
      </c>
      <c r="D115" s="11">
        <f>IF(OR(B115="",C115=""),"",IF(C115="Mow",IFERROR(INDEX(Customers!$D$2:$D$101,MATCH(B115,Customers!$A$2:$A$101,0)),0),IFERROR(INDEX(Settings!$E$2:$E$16,MATCH(C115,Settings!$D$2:$D$16,0)),0)))</f>
      </c>
      <c r="E115" s="9"/>
      <c r="F115" s="11">
        <f>IF(D115="","",IF(E115="",D115,E115))</f>
      </c>
      <c r="G115" s="8" t="s">
        <v>66</v>
      </c>
      <c r="H115" s="13">
        <f>IF(A115="","",MONTH(A115))</f>
      </c>
      <c r="I115" s="13">
        <f>IF(A115="","",YEAR(A115))</f>
      </c>
    </row>
    <row r="116" spans="1:9" x14ac:dyDescent="0.25">
      <c r="A116" s="12">
        <v>46300</v>
      </c>
      <c r="B116" s="8" t="s">
        <v>50</v>
      </c>
      <c r="C116" s="8" t="s">
        <v>37</v>
      </c>
      <c r="D116" s="11">
        <f>IF(OR(B116="",C116=""),"",IF(C116="Mow",IFERROR(INDEX(Customers!$D$2:$D$101,MATCH(B116,Customers!$A$2:$A$101,0)),0),IFERROR(INDEX(Settings!$E$2:$E$16,MATCH(C116,Settings!$D$2:$D$16,0)),0)))</f>
      </c>
      <c r="E116" s="9"/>
      <c r="F116" s="11">
        <f>IF(D116="","",IF(E116="",D116,E116))</f>
      </c>
      <c r="G116" s="8" t="s">
        <v>66</v>
      </c>
      <c r="H116" s="13">
        <f>IF(A116="","",MONTH(A116))</f>
      </c>
      <c r="I116" s="13">
        <f>IF(A116="","",YEAR(A116))</f>
      </c>
    </row>
    <row r="117" spans="1:9" x14ac:dyDescent="0.25">
      <c r="A117" s="12">
        <v>46301</v>
      </c>
      <c r="B117" s="8" t="s">
        <v>52</v>
      </c>
      <c r="C117" s="8" t="s">
        <v>37</v>
      </c>
      <c r="D117" s="11">
        <f>IF(OR(B117="",C117=""),"",IF(C117="Mow",IFERROR(INDEX(Customers!$D$2:$D$101,MATCH(B117,Customers!$A$2:$A$101,0)),0),IFERROR(INDEX(Settings!$E$2:$E$16,MATCH(C117,Settings!$D$2:$D$16,0)),0)))</f>
      </c>
      <c r="E117" s="9"/>
      <c r="F117" s="11">
        <f>IF(D117="","",IF(E117="",D117,E117))</f>
      </c>
      <c r="G117" s="8" t="s">
        <v>66</v>
      </c>
      <c r="H117" s="13">
        <f>IF(A117="","",MONTH(A117))</f>
      </c>
      <c r="I117" s="13">
        <f>IF(A117="","",YEAR(A117))</f>
      </c>
    </row>
    <row r="118" spans="1:9" x14ac:dyDescent="0.25">
      <c r="A118" s="12">
        <v>46302</v>
      </c>
      <c r="B118" s="8" t="s">
        <v>54</v>
      </c>
      <c r="C118" s="8" t="s">
        <v>37</v>
      </c>
      <c r="D118" s="11">
        <f>IF(OR(B118="",C118=""),"",IF(C118="Mow",IFERROR(INDEX(Customers!$D$2:$D$101,MATCH(B118,Customers!$A$2:$A$101,0)),0),IFERROR(INDEX(Settings!$E$2:$E$16,MATCH(C118,Settings!$D$2:$D$16,0)),0)))</f>
      </c>
      <c r="E118" s="9"/>
      <c r="F118" s="11">
        <f>IF(D118="","",IF(E118="",D118,E118))</f>
      </c>
      <c r="G118" s="8" t="s">
        <v>66</v>
      </c>
      <c r="H118" s="13">
        <f>IF(A118="","",MONTH(A118))</f>
      </c>
      <c r="I118" s="13">
        <f>IF(A118="","",YEAR(A118))</f>
      </c>
    </row>
    <row r="119" spans="1:9" x14ac:dyDescent="0.25">
      <c r="A119" s="12">
        <v>46303</v>
      </c>
      <c r="B119" s="8" t="s">
        <v>56</v>
      </c>
      <c r="C119" s="8" t="s">
        <v>37</v>
      </c>
      <c r="D119" s="11">
        <f>IF(OR(B119="",C119=""),"",IF(C119="Mow",IFERROR(INDEX(Customers!$D$2:$D$101,MATCH(B119,Customers!$A$2:$A$101,0)),0),IFERROR(INDEX(Settings!$E$2:$E$16,MATCH(C119,Settings!$D$2:$D$16,0)),0)))</f>
      </c>
      <c r="E119" s="9"/>
      <c r="F119" s="11">
        <f>IF(D119="","",IF(E119="",D119,E119))</f>
      </c>
      <c r="G119" s="8" t="s">
        <v>66</v>
      </c>
      <c r="H119" s="13">
        <f>IF(A119="","",MONTH(A119))</f>
      </c>
      <c r="I119" s="13">
        <f>IF(A119="","",YEAR(A119))</f>
      </c>
    </row>
    <row r="120" spans="1:9" x14ac:dyDescent="0.25">
      <c r="A120" s="12">
        <v>46304</v>
      </c>
      <c r="B120" s="8" t="s">
        <v>58</v>
      </c>
      <c r="C120" s="8" t="s">
        <v>37</v>
      </c>
      <c r="D120" s="11">
        <f>IF(OR(B120="",C120=""),"",IF(C120="Mow",IFERROR(INDEX(Customers!$D$2:$D$101,MATCH(B120,Customers!$A$2:$A$101,0)),0),IFERROR(INDEX(Settings!$E$2:$E$16,MATCH(C120,Settings!$D$2:$D$16,0)),0)))</f>
      </c>
      <c r="E120" s="9"/>
      <c r="F120" s="11">
        <f>IF(D120="","",IF(E120="",D120,E120))</f>
      </c>
      <c r="G120" s="8" t="s">
        <v>66</v>
      </c>
      <c r="H120" s="13">
        <f>IF(A120="","",MONTH(A120))</f>
      </c>
      <c r="I120" s="13">
        <f>IF(A120="","",YEAR(A120))</f>
      </c>
    </row>
    <row r="121" spans="1:9" x14ac:dyDescent="0.25">
      <c r="A121" s="12">
        <v>46307</v>
      </c>
      <c r="B121" s="8" t="s">
        <v>50</v>
      </c>
      <c r="C121" s="8" t="s">
        <v>37</v>
      </c>
      <c r="D121" s="11">
        <f>IF(OR(B121="",C121=""),"",IF(C121="Mow",IFERROR(INDEX(Customers!$D$2:$D$101,MATCH(B121,Customers!$A$2:$A$101,0)),0),IFERROR(INDEX(Settings!$E$2:$E$16,MATCH(C121,Settings!$D$2:$D$16,0)),0)))</f>
      </c>
      <c r="E121" s="9"/>
      <c r="F121" s="11">
        <f>IF(D121="","",IF(E121="",D121,E121))</f>
      </c>
      <c r="G121" s="8" t="s">
        <v>66</v>
      </c>
      <c r="H121" s="13">
        <f>IF(A121="","",MONTH(A121))</f>
      </c>
      <c r="I121" s="13">
        <f>IF(A121="","",YEAR(A121))</f>
      </c>
    </row>
    <row r="122" spans="1:9" x14ac:dyDescent="0.25">
      <c r="A122" s="12">
        <v>46308</v>
      </c>
      <c r="B122" s="8" t="s">
        <v>52</v>
      </c>
      <c r="C122" s="8" t="s">
        <v>37</v>
      </c>
      <c r="D122" s="11">
        <f>IF(OR(B122="",C122=""),"",IF(C122="Mow",IFERROR(INDEX(Customers!$D$2:$D$101,MATCH(B122,Customers!$A$2:$A$101,0)),0),IFERROR(INDEX(Settings!$E$2:$E$16,MATCH(C122,Settings!$D$2:$D$16,0)),0)))</f>
      </c>
      <c r="E122" s="9"/>
      <c r="F122" s="11">
        <f>IF(D122="","",IF(E122="",D122,E122))</f>
      </c>
      <c r="G122" s="8" t="s">
        <v>66</v>
      </c>
      <c r="H122" s="13">
        <f>IF(A122="","",MONTH(A122))</f>
      </c>
      <c r="I122" s="13">
        <f>IF(A122="","",YEAR(A122))</f>
      </c>
    </row>
    <row r="123" spans="1:9" x14ac:dyDescent="0.25">
      <c r="A123" s="12">
        <v>46310</v>
      </c>
      <c r="B123" s="8" t="s">
        <v>56</v>
      </c>
      <c r="C123" s="8" t="s">
        <v>37</v>
      </c>
      <c r="D123" s="11">
        <f>IF(OR(B123="",C123=""),"",IF(C123="Mow",IFERROR(INDEX(Customers!$D$2:$D$101,MATCH(B123,Customers!$A$2:$A$101,0)),0),IFERROR(INDEX(Settings!$E$2:$E$16,MATCH(C123,Settings!$D$2:$D$16,0)),0)))</f>
      </c>
      <c r="E123" s="9"/>
      <c r="F123" s="11">
        <f>IF(D123="","",IF(E123="",D123,E123))</f>
      </c>
      <c r="G123" s="8" t="s">
        <v>66</v>
      </c>
      <c r="H123" s="13">
        <f>IF(A123="","",MONTH(A123))</f>
      </c>
      <c r="I123" s="13">
        <f>IF(A123="","",YEAR(A123))</f>
      </c>
    </row>
    <row r="124" spans="1:9" x14ac:dyDescent="0.25">
      <c r="A124" s="12">
        <v>46314</v>
      </c>
      <c r="B124" s="8" t="s">
        <v>50</v>
      </c>
      <c r="C124" s="8" t="s">
        <v>37</v>
      </c>
      <c r="D124" s="11">
        <f>IF(OR(B124="",C124=""),"",IF(C124="Mow",IFERROR(INDEX(Customers!$D$2:$D$101,MATCH(B124,Customers!$A$2:$A$101,0)),0),IFERROR(INDEX(Settings!$E$2:$E$16,MATCH(C124,Settings!$D$2:$D$16,0)),0)))</f>
      </c>
      <c r="E124" s="9"/>
      <c r="F124" s="11">
        <f>IF(D124="","",IF(E124="",D124,E124))</f>
      </c>
      <c r="G124" s="8" t="s">
        <v>66</v>
      </c>
      <c r="H124" s="13">
        <f>IF(A124="","",MONTH(A124))</f>
      </c>
      <c r="I124" s="13">
        <f>IF(A124="","",YEAR(A124))</f>
      </c>
    </row>
    <row r="125" spans="1:9" x14ac:dyDescent="0.25">
      <c r="A125" s="12">
        <v>46315</v>
      </c>
      <c r="B125" s="8" t="s">
        <v>52</v>
      </c>
      <c r="C125" s="8" t="s">
        <v>37</v>
      </c>
      <c r="D125" s="11">
        <f>IF(OR(B125="",C125=""),"",IF(C125="Mow",IFERROR(INDEX(Customers!$D$2:$D$101,MATCH(B125,Customers!$A$2:$A$101,0)),0),IFERROR(INDEX(Settings!$E$2:$E$16,MATCH(C125,Settings!$D$2:$D$16,0)),0)))</f>
      </c>
      <c r="E125" s="9"/>
      <c r="F125" s="11">
        <f>IF(D125="","",IF(E125="",D125,E125))</f>
      </c>
      <c r="G125" s="8" t="s">
        <v>66</v>
      </c>
      <c r="H125" s="13">
        <f>IF(A125="","",MONTH(A125))</f>
      </c>
      <c r="I125" s="13">
        <f>IF(A125="","",YEAR(A125))</f>
      </c>
    </row>
    <row r="126" spans="1:9" x14ac:dyDescent="0.25">
      <c r="A126" s="12">
        <v>46316</v>
      </c>
      <c r="B126" s="8" t="s">
        <v>54</v>
      </c>
      <c r="C126" s="8" t="s">
        <v>37</v>
      </c>
      <c r="D126" s="11">
        <f>IF(OR(B126="",C126=""),"",IF(C126="Mow",IFERROR(INDEX(Customers!$D$2:$D$101,MATCH(B126,Customers!$A$2:$A$101,0)),0),IFERROR(INDEX(Settings!$E$2:$E$16,MATCH(C126,Settings!$D$2:$D$16,0)),0)))</f>
      </c>
      <c r="E126" s="9"/>
      <c r="F126" s="11">
        <f>IF(D126="","",IF(E126="",D126,E126))</f>
      </c>
      <c r="G126" s="8" t="s">
        <v>67</v>
      </c>
      <c r="H126" s="13">
        <f>IF(A126="","",MONTH(A126))</f>
      </c>
      <c r="I126" s="13">
        <f>IF(A126="","",YEAR(A126))</f>
      </c>
    </row>
    <row r="127" spans="1:9" x14ac:dyDescent="0.25">
      <c r="A127" s="12">
        <v>46317</v>
      </c>
      <c r="B127" s="8" t="s">
        <v>56</v>
      </c>
      <c r="C127" s="8" t="s">
        <v>37</v>
      </c>
      <c r="D127" s="11">
        <f>IF(OR(B127="",C127=""),"",IF(C127="Mow",IFERROR(INDEX(Customers!$D$2:$D$101,MATCH(B127,Customers!$A$2:$A$101,0)),0),IFERROR(INDEX(Settings!$E$2:$E$16,MATCH(C127,Settings!$D$2:$D$16,0)),0)))</f>
      </c>
      <c r="E127" s="9"/>
      <c r="F127" s="11">
        <f>IF(D127="","",IF(E127="",D127,E127))</f>
      </c>
      <c r="G127" s="8" t="s">
        <v>66</v>
      </c>
      <c r="H127" s="13">
        <f>IF(A127="","",MONTH(A127))</f>
      </c>
      <c r="I127" s="13">
        <f>IF(A127="","",YEAR(A127))</f>
      </c>
    </row>
    <row r="128" spans="1:9" x14ac:dyDescent="0.25">
      <c r="A128" s="12">
        <v>46318</v>
      </c>
      <c r="B128" s="8" t="s">
        <v>58</v>
      </c>
      <c r="C128" s="8" t="s">
        <v>37</v>
      </c>
      <c r="D128" s="11">
        <f>IF(OR(B128="",C128=""),"",IF(C128="Mow",IFERROR(INDEX(Customers!$D$2:$D$101,MATCH(B128,Customers!$A$2:$A$101,0)),0),IFERROR(INDEX(Settings!$E$2:$E$16,MATCH(C128,Settings!$D$2:$D$16,0)),0)))</f>
      </c>
      <c r="E128" s="9"/>
      <c r="F128" s="11">
        <f>IF(D128="","",IF(E128="",D128,E128))</f>
      </c>
      <c r="G128" s="8" t="s">
        <v>66</v>
      </c>
      <c r="H128" s="13">
        <f>IF(A128="","",MONTH(A128))</f>
      </c>
      <c r="I128" s="13">
        <f>IF(A128="","",YEAR(A128))</f>
      </c>
    </row>
    <row r="129" spans="1:9" x14ac:dyDescent="0.25">
      <c r="A129" s="12">
        <v>46319</v>
      </c>
      <c r="B129" s="8" t="s">
        <v>60</v>
      </c>
      <c r="C129" s="8" t="s">
        <v>37</v>
      </c>
      <c r="D129" s="11">
        <f>IF(OR(B129="",C129=""),"",IF(C129="Mow",IFERROR(INDEX(Customers!$D$2:$D$101,MATCH(B129,Customers!$A$2:$A$101,0)),0),IFERROR(INDEX(Settings!$E$2:$E$16,MATCH(C129,Settings!$D$2:$D$16,0)),0)))</f>
      </c>
      <c r="E129" s="9"/>
      <c r="F129" s="11">
        <f>IF(D129="","",IF(E129="",D129,E129))</f>
      </c>
      <c r="G129" s="8" t="s">
        <v>66</v>
      </c>
      <c r="H129" s="13">
        <f>IF(A129="","",MONTH(A129))</f>
      </c>
      <c r="I129" s="13">
        <f>IF(A129="","",YEAR(A129))</f>
      </c>
    </row>
    <row r="130" spans="1:9" x14ac:dyDescent="0.25">
      <c r="A130" s="12">
        <v>46319</v>
      </c>
      <c r="B130" s="8" t="s">
        <v>56</v>
      </c>
      <c r="C130" s="8" t="s">
        <v>40</v>
      </c>
      <c r="D130" s="11">
        <f>IF(OR(B130="",C130=""),"",IF(C130="Mow",IFERROR(INDEX(Customers!$D$2:$D$101,MATCH(B130,Customers!$A$2:$A$101,0)),0),IFERROR(INDEX(Settings!$E$2:$E$16,MATCH(C130,Settings!$D$2:$D$16,0)),0)))</f>
      </c>
      <c r="E130" s="9"/>
      <c r="F130" s="11">
        <f>IF(D130="","",IF(E130="",D130,E130))</f>
      </c>
      <c r="G130" s="8" t="s">
        <v>67</v>
      </c>
      <c r="H130" s="13">
        <f>IF(A130="","",MONTH(A130))</f>
      </c>
      <c r="I130" s="13">
        <f>IF(A130="","",YEAR(A130))</f>
      </c>
    </row>
    <row r="131" spans="1:9" x14ac:dyDescent="0.25">
      <c r="A131" s="12">
        <v>46321</v>
      </c>
      <c r="B131" s="8" t="s">
        <v>50</v>
      </c>
      <c r="C131" s="8" t="s">
        <v>37</v>
      </c>
      <c r="D131" s="11">
        <f>IF(OR(B131="",C131=""),"",IF(C131="Mow",IFERROR(INDEX(Customers!$D$2:$D$101,MATCH(B131,Customers!$A$2:$A$101,0)),0),IFERROR(INDEX(Settings!$E$2:$E$16,MATCH(C131,Settings!$D$2:$D$16,0)),0)))</f>
      </c>
      <c r="E131" s="9"/>
      <c r="F131" s="11">
        <f>IF(D131="","",IF(E131="",D131,E131))</f>
      </c>
      <c r="G131" s="8" t="s">
        <v>66</v>
      </c>
      <c r="H131" s="13">
        <f>IF(A131="","",MONTH(A131))</f>
      </c>
      <c r="I131" s="13">
        <f>IF(A131="","",YEAR(A131))</f>
      </c>
    </row>
    <row r="132" spans="1:9" x14ac:dyDescent="0.25">
      <c r="A132" s="12"/>
      <c r="B132" s="8"/>
      <c r="C132" s="8"/>
      <c r="D132" s="11">
        <f>IF(OR(B132="",C132=""),"",IF(C132="Mow",IFERROR(INDEX(Customers!$D$2:$D$101,MATCH(B132,Customers!$A$2:$A$101,0)),0),IFERROR(INDEX(Settings!$E$2:$E$16,MATCH(C132,Settings!$D$2:$D$16,0)),0)))</f>
      </c>
      <c r="E132" s="9"/>
      <c r="F132" s="11">
        <f>IF(D132="","",IF(E132="",D132,E132))</f>
      </c>
      <c r="G132" s="8"/>
      <c r="H132" s="13">
        <f>IF(A132="","",MONTH(A132))</f>
      </c>
      <c r="I132" s="13">
        <f>IF(A132="","",YEAR(A132))</f>
      </c>
    </row>
    <row r="133" spans="1:9" x14ac:dyDescent="0.25">
      <c r="A133" s="12"/>
      <c r="B133" s="8"/>
      <c r="C133" s="8"/>
      <c r="D133" s="11">
        <f>IF(OR(B133="",C133=""),"",IF(C133="Mow",IFERROR(INDEX(Customers!$D$2:$D$101,MATCH(B133,Customers!$A$2:$A$101,0)),0),IFERROR(INDEX(Settings!$E$2:$E$16,MATCH(C133,Settings!$D$2:$D$16,0)),0)))</f>
      </c>
      <c r="E133" s="9"/>
      <c r="F133" s="11">
        <f>IF(D133="","",IF(E133="",D133,E133))</f>
      </c>
      <c r="G133" s="8"/>
      <c r="H133" s="13">
        <f>IF(A133="","",MONTH(A133))</f>
      </c>
      <c r="I133" s="13">
        <f>IF(A133="","",YEAR(A133))</f>
      </c>
    </row>
    <row r="134" spans="1:9" x14ac:dyDescent="0.25">
      <c r="A134" s="12"/>
      <c r="B134" s="8"/>
      <c r="C134" s="8"/>
      <c r="D134" s="11">
        <f>IF(OR(B134="",C134=""),"",IF(C134="Mow",IFERROR(INDEX(Customers!$D$2:$D$101,MATCH(B134,Customers!$A$2:$A$101,0)),0),IFERROR(INDEX(Settings!$E$2:$E$16,MATCH(C134,Settings!$D$2:$D$16,0)),0)))</f>
      </c>
      <c r="E134" s="9"/>
      <c r="F134" s="11">
        <f>IF(D134="","",IF(E134="",D134,E134))</f>
      </c>
      <c r="G134" s="8"/>
      <c r="H134" s="13">
        <f>IF(A134="","",MONTH(A134))</f>
      </c>
      <c r="I134" s="13">
        <f>IF(A134="","",YEAR(A134))</f>
      </c>
    </row>
    <row r="135" spans="1:9" x14ac:dyDescent="0.25">
      <c r="A135" s="12"/>
      <c r="B135" s="8"/>
      <c r="C135" s="8"/>
      <c r="D135" s="11">
        <f>IF(OR(B135="",C135=""),"",IF(C135="Mow",IFERROR(INDEX(Customers!$D$2:$D$101,MATCH(B135,Customers!$A$2:$A$101,0)),0),IFERROR(INDEX(Settings!$E$2:$E$16,MATCH(C135,Settings!$D$2:$D$16,0)),0)))</f>
      </c>
      <c r="E135" s="9"/>
      <c r="F135" s="11">
        <f>IF(D135="","",IF(E135="",D135,E135))</f>
      </c>
      <c r="G135" s="8"/>
      <c r="H135" s="13">
        <f>IF(A135="","",MONTH(A135))</f>
      </c>
      <c r="I135" s="13">
        <f>IF(A135="","",YEAR(A135))</f>
      </c>
    </row>
    <row r="136" spans="1:9" x14ac:dyDescent="0.25">
      <c r="A136" s="12"/>
      <c r="B136" s="8"/>
      <c r="C136" s="8"/>
      <c r="D136" s="11">
        <f>IF(OR(B136="",C136=""),"",IF(C136="Mow",IFERROR(INDEX(Customers!$D$2:$D$101,MATCH(B136,Customers!$A$2:$A$101,0)),0),IFERROR(INDEX(Settings!$E$2:$E$16,MATCH(C136,Settings!$D$2:$D$16,0)),0)))</f>
      </c>
      <c r="E136" s="9"/>
      <c r="F136" s="11">
        <f>IF(D136="","",IF(E136="",D136,E136))</f>
      </c>
      <c r="G136" s="8"/>
      <c r="H136" s="13">
        <f>IF(A136="","",MONTH(A136))</f>
      </c>
      <c r="I136" s="13">
        <f>IF(A136="","",YEAR(A136))</f>
      </c>
    </row>
    <row r="137" spans="1:9" x14ac:dyDescent="0.25">
      <c r="A137" s="12"/>
      <c r="B137" s="8"/>
      <c r="C137" s="8"/>
      <c r="D137" s="11">
        <f>IF(OR(B137="",C137=""),"",IF(C137="Mow",IFERROR(INDEX(Customers!$D$2:$D$101,MATCH(B137,Customers!$A$2:$A$101,0)),0),IFERROR(INDEX(Settings!$E$2:$E$16,MATCH(C137,Settings!$D$2:$D$16,0)),0)))</f>
      </c>
      <c r="E137" s="9"/>
      <c r="F137" s="11">
        <f>IF(D137="","",IF(E137="",D137,E137))</f>
      </c>
      <c r="G137" s="8"/>
      <c r="H137" s="13">
        <f>IF(A137="","",MONTH(A137))</f>
      </c>
      <c r="I137" s="13">
        <f>IF(A137="","",YEAR(A137))</f>
      </c>
    </row>
    <row r="138" spans="1:9" x14ac:dyDescent="0.25">
      <c r="A138" s="12"/>
      <c r="B138" s="8"/>
      <c r="C138" s="8"/>
      <c r="D138" s="11">
        <f>IF(OR(B138="",C138=""),"",IF(C138="Mow",IFERROR(INDEX(Customers!$D$2:$D$101,MATCH(B138,Customers!$A$2:$A$101,0)),0),IFERROR(INDEX(Settings!$E$2:$E$16,MATCH(C138,Settings!$D$2:$D$16,0)),0)))</f>
      </c>
      <c r="E138" s="9"/>
      <c r="F138" s="11">
        <f>IF(D138="","",IF(E138="",D138,E138))</f>
      </c>
      <c r="G138" s="8"/>
      <c r="H138" s="13">
        <f>IF(A138="","",MONTH(A138))</f>
      </c>
      <c r="I138" s="13">
        <f>IF(A138="","",YEAR(A138))</f>
      </c>
    </row>
    <row r="139" spans="1:9" x14ac:dyDescent="0.25">
      <c r="A139" s="12"/>
      <c r="B139" s="8"/>
      <c r="C139" s="8"/>
      <c r="D139" s="11">
        <f>IF(OR(B139="",C139=""),"",IF(C139="Mow",IFERROR(INDEX(Customers!$D$2:$D$101,MATCH(B139,Customers!$A$2:$A$101,0)),0),IFERROR(INDEX(Settings!$E$2:$E$16,MATCH(C139,Settings!$D$2:$D$16,0)),0)))</f>
      </c>
      <c r="E139" s="9"/>
      <c r="F139" s="11">
        <f>IF(D139="","",IF(E139="",D139,E139))</f>
      </c>
      <c r="G139" s="8"/>
      <c r="H139" s="13">
        <f>IF(A139="","",MONTH(A139))</f>
      </c>
      <c r="I139" s="13">
        <f>IF(A139="","",YEAR(A139))</f>
      </c>
    </row>
    <row r="140" spans="1:9" x14ac:dyDescent="0.25">
      <c r="A140" s="12"/>
      <c r="B140" s="8"/>
      <c r="C140" s="8"/>
      <c r="D140" s="11">
        <f>IF(OR(B140="",C140=""),"",IF(C140="Mow",IFERROR(INDEX(Customers!$D$2:$D$101,MATCH(B140,Customers!$A$2:$A$101,0)),0),IFERROR(INDEX(Settings!$E$2:$E$16,MATCH(C140,Settings!$D$2:$D$16,0)),0)))</f>
      </c>
      <c r="E140" s="9"/>
      <c r="F140" s="11">
        <f>IF(D140="","",IF(E140="",D140,E140))</f>
      </c>
      <c r="G140" s="8"/>
      <c r="H140" s="13">
        <f>IF(A140="","",MONTH(A140))</f>
      </c>
      <c r="I140" s="13">
        <f>IF(A140="","",YEAR(A140))</f>
      </c>
    </row>
    <row r="141" spans="1:9" x14ac:dyDescent="0.25">
      <c r="A141" s="12"/>
      <c r="B141" s="8"/>
      <c r="C141" s="8"/>
      <c r="D141" s="11">
        <f>IF(OR(B141="",C141=""),"",IF(C141="Mow",IFERROR(INDEX(Customers!$D$2:$D$101,MATCH(B141,Customers!$A$2:$A$101,0)),0),IFERROR(INDEX(Settings!$E$2:$E$16,MATCH(C141,Settings!$D$2:$D$16,0)),0)))</f>
      </c>
      <c r="E141" s="9"/>
      <c r="F141" s="11">
        <f>IF(D141="","",IF(E141="",D141,E141))</f>
      </c>
      <c r="G141" s="8"/>
      <c r="H141" s="13">
        <f>IF(A141="","",MONTH(A141))</f>
      </c>
      <c r="I141" s="13">
        <f>IF(A141="","",YEAR(A141))</f>
      </c>
    </row>
    <row r="142" spans="1:9" x14ac:dyDescent="0.25">
      <c r="A142" s="12"/>
      <c r="B142" s="8"/>
      <c r="C142" s="8"/>
      <c r="D142" s="11">
        <f>IF(OR(B142="",C142=""),"",IF(C142="Mow",IFERROR(INDEX(Customers!$D$2:$D$101,MATCH(B142,Customers!$A$2:$A$101,0)),0),IFERROR(INDEX(Settings!$E$2:$E$16,MATCH(C142,Settings!$D$2:$D$16,0)),0)))</f>
      </c>
      <c r="E142" s="9"/>
      <c r="F142" s="11">
        <f>IF(D142="","",IF(E142="",D142,E142))</f>
      </c>
      <c r="G142" s="8"/>
      <c r="H142" s="13">
        <f>IF(A142="","",MONTH(A142))</f>
      </c>
      <c r="I142" s="13">
        <f>IF(A142="","",YEAR(A142))</f>
      </c>
    </row>
    <row r="143" spans="1:9" x14ac:dyDescent="0.25">
      <c r="A143" s="12"/>
      <c r="B143" s="8"/>
      <c r="C143" s="8"/>
      <c r="D143" s="11">
        <f>IF(OR(B143="",C143=""),"",IF(C143="Mow",IFERROR(INDEX(Customers!$D$2:$D$101,MATCH(B143,Customers!$A$2:$A$101,0)),0),IFERROR(INDEX(Settings!$E$2:$E$16,MATCH(C143,Settings!$D$2:$D$16,0)),0)))</f>
      </c>
      <c r="E143" s="9"/>
      <c r="F143" s="11">
        <f>IF(D143="","",IF(E143="",D143,E143))</f>
      </c>
      <c r="G143" s="8"/>
      <c r="H143" s="13">
        <f>IF(A143="","",MONTH(A143))</f>
      </c>
      <c r="I143" s="13">
        <f>IF(A143="","",YEAR(A143))</f>
      </c>
    </row>
    <row r="144" spans="1:9" x14ac:dyDescent="0.25">
      <c r="A144" s="12"/>
      <c r="B144" s="8"/>
      <c r="C144" s="8"/>
      <c r="D144" s="11">
        <f>IF(OR(B144="",C144=""),"",IF(C144="Mow",IFERROR(INDEX(Customers!$D$2:$D$101,MATCH(B144,Customers!$A$2:$A$101,0)),0),IFERROR(INDEX(Settings!$E$2:$E$16,MATCH(C144,Settings!$D$2:$D$16,0)),0)))</f>
      </c>
      <c r="E144" s="9"/>
      <c r="F144" s="11">
        <f>IF(D144="","",IF(E144="",D144,E144))</f>
      </c>
      <c r="G144" s="8"/>
      <c r="H144" s="13">
        <f>IF(A144="","",MONTH(A144))</f>
      </c>
      <c r="I144" s="13">
        <f>IF(A144="","",YEAR(A144))</f>
      </c>
    </row>
    <row r="145" spans="1:9" x14ac:dyDescent="0.25">
      <c r="A145" s="12"/>
      <c r="B145" s="8"/>
      <c r="C145" s="8"/>
      <c r="D145" s="11">
        <f>IF(OR(B145="",C145=""),"",IF(C145="Mow",IFERROR(INDEX(Customers!$D$2:$D$101,MATCH(B145,Customers!$A$2:$A$101,0)),0),IFERROR(INDEX(Settings!$E$2:$E$16,MATCH(C145,Settings!$D$2:$D$16,0)),0)))</f>
      </c>
      <c r="E145" s="9"/>
      <c r="F145" s="11">
        <f>IF(D145="","",IF(E145="",D145,E145))</f>
      </c>
      <c r="G145" s="8"/>
      <c r="H145" s="13">
        <f>IF(A145="","",MONTH(A145))</f>
      </c>
      <c r="I145" s="13">
        <f>IF(A145="","",YEAR(A145))</f>
      </c>
    </row>
    <row r="146" spans="1:9" x14ac:dyDescent="0.25">
      <c r="A146" s="12"/>
      <c r="B146" s="8"/>
      <c r="C146" s="8"/>
      <c r="D146" s="11">
        <f>IF(OR(B146="",C146=""),"",IF(C146="Mow",IFERROR(INDEX(Customers!$D$2:$D$101,MATCH(B146,Customers!$A$2:$A$101,0)),0),IFERROR(INDEX(Settings!$E$2:$E$16,MATCH(C146,Settings!$D$2:$D$16,0)),0)))</f>
      </c>
      <c r="E146" s="9"/>
      <c r="F146" s="11">
        <f>IF(D146="","",IF(E146="",D146,E146))</f>
      </c>
      <c r="G146" s="8"/>
      <c r="H146" s="13">
        <f>IF(A146="","",MONTH(A146))</f>
      </c>
      <c r="I146" s="13">
        <f>IF(A146="","",YEAR(A146))</f>
      </c>
    </row>
    <row r="147" spans="1:9" x14ac:dyDescent="0.25">
      <c r="A147" s="12"/>
      <c r="B147" s="8"/>
      <c r="C147" s="8"/>
      <c r="D147" s="11">
        <f>IF(OR(B147="",C147=""),"",IF(C147="Mow",IFERROR(INDEX(Customers!$D$2:$D$101,MATCH(B147,Customers!$A$2:$A$101,0)),0),IFERROR(INDEX(Settings!$E$2:$E$16,MATCH(C147,Settings!$D$2:$D$16,0)),0)))</f>
      </c>
      <c r="E147" s="9"/>
      <c r="F147" s="11">
        <f>IF(D147="","",IF(E147="",D147,E147))</f>
      </c>
      <c r="G147" s="8"/>
      <c r="H147" s="13">
        <f>IF(A147="","",MONTH(A147))</f>
      </c>
      <c r="I147" s="13">
        <f>IF(A147="","",YEAR(A147))</f>
      </c>
    </row>
    <row r="148" spans="1:9" x14ac:dyDescent="0.25">
      <c r="A148" s="12"/>
      <c r="B148" s="8"/>
      <c r="C148" s="8"/>
      <c r="D148" s="11">
        <f>IF(OR(B148="",C148=""),"",IF(C148="Mow",IFERROR(INDEX(Customers!$D$2:$D$101,MATCH(B148,Customers!$A$2:$A$101,0)),0),IFERROR(INDEX(Settings!$E$2:$E$16,MATCH(C148,Settings!$D$2:$D$16,0)),0)))</f>
      </c>
      <c r="E148" s="9"/>
      <c r="F148" s="11">
        <f>IF(D148="","",IF(E148="",D148,E148))</f>
      </c>
      <c r="G148" s="8"/>
      <c r="H148" s="13">
        <f>IF(A148="","",MONTH(A148))</f>
      </c>
      <c r="I148" s="13">
        <f>IF(A148="","",YEAR(A148))</f>
      </c>
    </row>
    <row r="149" spans="1:9" x14ac:dyDescent="0.25">
      <c r="A149" s="12"/>
      <c r="B149" s="8"/>
      <c r="C149" s="8"/>
      <c r="D149" s="11">
        <f>IF(OR(B149="",C149=""),"",IF(C149="Mow",IFERROR(INDEX(Customers!$D$2:$D$101,MATCH(B149,Customers!$A$2:$A$101,0)),0),IFERROR(INDEX(Settings!$E$2:$E$16,MATCH(C149,Settings!$D$2:$D$16,0)),0)))</f>
      </c>
      <c r="E149" s="9"/>
      <c r="F149" s="11">
        <f>IF(D149="","",IF(E149="",D149,E149))</f>
      </c>
      <c r="G149" s="8"/>
      <c r="H149" s="13">
        <f>IF(A149="","",MONTH(A149))</f>
      </c>
      <c r="I149" s="13">
        <f>IF(A149="","",YEAR(A149))</f>
      </c>
    </row>
    <row r="150" spans="1:9" x14ac:dyDescent="0.25">
      <c r="A150" s="12"/>
      <c r="B150" s="8"/>
      <c r="C150" s="8"/>
      <c r="D150" s="11">
        <f>IF(OR(B150="",C150=""),"",IF(C150="Mow",IFERROR(INDEX(Customers!$D$2:$D$101,MATCH(B150,Customers!$A$2:$A$101,0)),0),IFERROR(INDEX(Settings!$E$2:$E$16,MATCH(C150,Settings!$D$2:$D$16,0)),0)))</f>
      </c>
      <c r="E150" s="9"/>
      <c r="F150" s="11">
        <f>IF(D150="","",IF(E150="",D150,E150))</f>
      </c>
      <c r="G150" s="8"/>
      <c r="H150" s="13">
        <f>IF(A150="","",MONTH(A150))</f>
      </c>
      <c r="I150" s="13">
        <f>IF(A150="","",YEAR(A150))</f>
      </c>
    </row>
    <row r="151" spans="1:9" x14ac:dyDescent="0.25">
      <c r="A151" s="12"/>
      <c r="B151" s="8"/>
      <c r="C151" s="8"/>
      <c r="D151" s="11">
        <f>IF(OR(B151="",C151=""),"",IF(C151="Mow",IFERROR(INDEX(Customers!$D$2:$D$101,MATCH(B151,Customers!$A$2:$A$101,0)),0),IFERROR(INDEX(Settings!$E$2:$E$16,MATCH(C151,Settings!$D$2:$D$16,0)),0)))</f>
      </c>
      <c r="E151" s="9"/>
      <c r="F151" s="11">
        <f>IF(D151="","",IF(E151="",D151,E151))</f>
      </c>
      <c r="G151" s="8"/>
      <c r="H151" s="13">
        <f>IF(A151="","",MONTH(A151))</f>
      </c>
      <c r="I151" s="13">
        <f>IF(A151="","",YEAR(A151))</f>
      </c>
    </row>
    <row r="152" spans="1:9" x14ac:dyDescent="0.25">
      <c r="A152" s="12"/>
      <c r="B152" s="8"/>
      <c r="C152" s="8"/>
      <c r="D152" s="11">
        <f>IF(OR(B152="",C152=""),"",IF(C152="Mow",IFERROR(INDEX(Customers!$D$2:$D$101,MATCH(B152,Customers!$A$2:$A$101,0)),0),IFERROR(INDEX(Settings!$E$2:$E$16,MATCH(C152,Settings!$D$2:$D$16,0)),0)))</f>
      </c>
      <c r="E152" s="9"/>
      <c r="F152" s="11">
        <f>IF(D152="","",IF(E152="",D152,E152))</f>
      </c>
      <c r="G152" s="8"/>
      <c r="H152" s="13">
        <f>IF(A152="","",MONTH(A152))</f>
      </c>
      <c r="I152" s="13">
        <f>IF(A152="","",YEAR(A152))</f>
      </c>
    </row>
    <row r="153" spans="1:9" x14ac:dyDescent="0.25">
      <c r="A153" s="12"/>
      <c r="B153" s="8"/>
      <c r="C153" s="8"/>
      <c r="D153" s="11">
        <f>IF(OR(B153="",C153=""),"",IF(C153="Mow",IFERROR(INDEX(Customers!$D$2:$D$101,MATCH(B153,Customers!$A$2:$A$101,0)),0),IFERROR(INDEX(Settings!$E$2:$E$16,MATCH(C153,Settings!$D$2:$D$16,0)),0)))</f>
      </c>
      <c r="E153" s="9"/>
      <c r="F153" s="11">
        <f>IF(D153="","",IF(E153="",D153,E153))</f>
      </c>
      <c r="G153" s="8"/>
      <c r="H153" s="13">
        <f>IF(A153="","",MONTH(A153))</f>
      </c>
      <c r="I153" s="13">
        <f>IF(A153="","",YEAR(A153))</f>
      </c>
    </row>
    <row r="154" spans="1:9" x14ac:dyDescent="0.25">
      <c r="A154" s="12"/>
      <c r="B154" s="8"/>
      <c r="C154" s="8"/>
      <c r="D154" s="11">
        <f>IF(OR(B154="",C154=""),"",IF(C154="Mow",IFERROR(INDEX(Customers!$D$2:$D$101,MATCH(B154,Customers!$A$2:$A$101,0)),0),IFERROR(INDEX(Settings!$E$2:$E$16,MATCH(C154,Settings!$D$2:$D$16,0)),0)))</f>
      </c>
      <c r="E154" s="9"/>
      <c r="F154" s="11">
        <f>IF(D154="","",IF(E154="",D154,E154))</f>
      </c>
      <c r="G154" s="8"/>
      <c r="H154" s="13">
        <f>IF(A154="","",MONTH(A154))</f>
      </c>
      <c r="I154" s="13">
        <f>IF(A154="","",YEAR(A154))</f>
      </c>
    </row>
    <row r="155" spans="1:9" x14ac:dyDescent="0.25">
      <c r="A155" s="12"/>
      <c r="B155" s="8"/>
      <c r="C155" s="8"/>
      <c r="D155" s="11">
        <f>IF(OR(B155="",C155=""),"",IF(C155="Mow",IFERROR(INDEX(Customers!$D$2:$D$101,MATCH(B155,Customers!$A$2:$A$101,0)),0),IFERROR(INDEX(Settings!$E$2:$E$16,MATCH(C155,Settings!$D$2:$D$16,0)),0)))</f>
      </c>
      <c r="E155" s="9"/>
      <c r="F155" s="11">
        <f>IF(D155="","",IF(E155="",D155,E155))</f>
      </c>
      <c r="G155" s="8"/>
      <c r="H155" s="13">
        <f>IF(A155="","",MONTH(A155))</f>
      </c>
      <c r="I155" s="13">
        <f>IF(A155="","",YEAR(A155))</f>
      </c>
    </row>
    <row r="156" spans="1:9" x14ac:dyDescent="0.25">
      <c r="A156" s="12"/>
      <c r="B156" s="8"/>
      <c r="C156" s="8"/>
      <c r="D156" s="11">
        <f>IF(OR(B156="",C156=""),"",IF(C156="Mow",IFERROR(INDEX(Customers!$D$2:$D$101,MATCH(B156,Customers!$A$2:$A$101,0)),0),IFERROR(INDEX(Settings!$E$2:$E$16,MATCH(C156,Settings!$D$2:$D$16,0)),0)))</f>
      </c>
      <c r="E156" s="9"/>
      <c r="F156" s="11">
        <f>IF(D156="","",IF(E156="",D156,E156))</f>
      </c>
      <c r="G156" s="8"/>
      <c r="H156" s="13">
        <f>IF(A156="","",MONTH(A156))</f>
      </c>
      <c r="I156" s="13">
        <f>IF(A156="","",YEAR(A156))</f>
      </c>
    </row>
    <row r="157" spans="1:9" x14ac:dyDescent="0.25">
      <c r="A157" s="12"/>
      <c r="B157" s="8"/>
      <c r="C157" s="8"/>
      <c r="D157" s="11">
        <f>IF(OR(B157="",C157=""),"",IF(C157="Mow",IFERROR(INDEX(Customers!$D$2:$D$101,MATCH(B157,Customers!$A$2:$A$101,0)),0),IFERROR(INDEX(Settings!$E$2:$E$16,MATCH(C157,Settings!$D$2:$D$16,0)),0)))</f>
      </c>
      <c r="E157" s="9"/>
      <c r="F157" s="11">
        <f>IF(D157="","",IF(E157="",D157,E157))</f>
      </c>
      <c r="G157" s="8"/>
      <c r="H157" s="13">
        <f>IF(A157="","",MONTH(A157))</f>
      </c>
      <c r="I157" s="13">
        <f>IF(A157="","",YEAR(A157))</f>
      </c>
    </row>
    <row r="158" spans="1:9" x14ac:dyDescent="0.25">
      <c r="A158" s="12"/>
      <c r="B158" s="8"/>
      <c r="C158" s="8"/>
      <c r="D158" s="11">
        <f>IF(OR(B158="",C158=""),"",IF(C158="Mow",IFERROR(INDEX(Customers!$D$2:$D$101,MATCH(B158,Customers!$A$2:$A$101,0)),0),IFERROR(INDEX(Settings!$E$2:$E$16,MATCH(C158,Settings!$D$2:$D$16,0)),0)))</f>
      </c>
      <c r="E158" s="9"/>
      <c r="F158" s="11">
        <f>IF(D158="","",IF(E158="",D158,E158))</f>
      </c>
      <c r="G158" s="8"/>
      <c r="H158" s="13">
        <f>IF(A158="","",MONTH(A158))</f>
      </c>
      <c r="I158" s="13">
        <f>IF(A158="","",YEAR(A158))</f>
      </c>
    </row>
    <row r="159" spans="1:9" x14ac:dyDescent="0.25">
      <c r="A159" s="12"/>
      <c r="B159" s="8"/>
      <c r="C159" s="8"/>
      <c r="D159" s="11">
        <f>IF(OR(B159="",C159=""),"",IF(C159="Mow",IFERROR(INDEX(Customers!$D$2:$D$101,MATCH(B159,Customers!$A$2:$A$101,0)),0),IFERROR(INDEX(Settings!$E$2:$E$16,MATCH(C159,Settings!$D$2:$D$16,0)),0)))</f>
      </c>
      <c r="E159" s="9"/>
      <c r="F159" s="11">
        <f>IF(D159="","",IF(E159="",D159,E159))</f>
      </c>
      <c r="G159" s="8"/>
      <c r="H159" s="13">
        <f>IF(A159="","",MONTH(A159))</f>
      </c>
      <c r="I159" s="13">
        <f>IF(A159="","",YEAR(A159))</f>
      </c>
    </row>
    <row r="160" spans="1:9" x14ac:dyDescent="0.25">
      <c r="A160" s="12"/>
      <c r="B160" s="8"/>
      <c r="C160" s="8"/>
      <c r="D160" s="11">
        <f>IF(OR(B160="",C160=""),"",IF(C160="Mow",IFERROR(INDEX(Customers!$D$2:$D$101,MATCH(B160,Customers!$A$2:$A$101,0)),0),IFERROR(INDEX(Settings!$E$2:$E$16,MATCH(C160,Settings!$D$2:$D$16,0)),0)))</f>
      </c>
      <c r="E160" s="9"/>
      <c r="F160" s="11">
        <f>IF(D160="","",IF(E160="",D160,E160))</f>
      </c>
      <c r="G160" s="8"/>
      <c r="H160" s="13">
        <f>IF(A160="","",MONTH(A160))</f>
      </c>
      <c r="I160" s="13">
        <f>IF(A160="","",YEAR(A160))</f>
      </c>
    </row>
    <row r="161" spans="1:9" x14ac:dyDescent="0.25">
      <c r="A161" s="12"/>
      <c r="B161" s="8"/>
      <c r="C161" s="8"/>
      <c r="D161" s="11">
        <f>IF(OR(B161="",C161=""),"",IF(C161="Mow",IFERROR(INDEX(Customers!$D$2:$D$101,MATCH(B161,Customers!$A$2:$A$101,0)),0),IFERROR(INDEX(Settings!$E$2:$E$16,MATCH(C161,Settings!$D$2:$D$16,0)),0)))</f>
      </c>
      <c r="E161" s="9"/>
      <c r="F161" s="11">
        <f>IF(D161="","",IF(E161="",D161,E161))</f>
      </c>
      <c r="G161" s="8"/>
      <c r="H161" s="13">
        <f>IF(A161="","",MONTH(A161))</f>
      </c>
      <c r="I161" s="13">
        <f>IF(A161="","",YEAR(A161))</f>
      </c>
    </row>
    <row r="162" spans="1:9" x14ac:dyDescent="0.25">
      <c r="A162" s="12"/>
      <c r="B162" s="8"/>
      <c r="C162" s="8"/>
      <c r="D162" s="11">
        <f>IF(OR(B162="",C162=""),"",IF(C162="Mow",IFERROR(INDEX(Customers!$D$2:$D$101,MATCH(B162,Customers!$A$2:$A$101,0)),0),IFERROR(INDEX(Settings!$E$2:$E$16,MATCH(C162,Settings!$D$2:$D$16,0)),0)))</f>
      </c>
      <c r="E162" s="9"/>
      <c r="F162" s="11">
        <f>IF(D162="","",IF(E162="",D162,E162))</f>
      </c>
      <c r="G162" s="8"/>
      <c r="H162" s="13">
        <f>IF(A162="","",MONTH(A162))</f>
      </c>
      <c r="I162" s="13">
        <f>IF(A162="","",YEAR(A162))</f>
      </c>
    </row>
    <row r="163" spans="1:9" x14ac:dyDescent="0.25">
      <c r="A163" s="12"/>
      <c r="B163" s="8"/>
      <c r="C163" s="8"/>
      <c r="D163" s="11">
        <f>IF(OR(B163="",C163=""),"",IF(C163="Mow",IFERROR(INDEX(Customers!$D$2:$D$101,MATCH(B163,Customers!$A$2:$A$101,0)),0),IFERROR(INDEX(Settings!$E$2:$E$16,MATCH(C163,Settings!$D$2:$D$16,0)),0)))</f>
      </c>
      <c r="E163" s="9"/>
      <c r="F163" s="11">
        <f>IF(D163="","",IF(E163="",D163,E163))</f>
      </c>
      <c r="G163" s="8"/>
      <c r="H163" s="13">
        <f>IF(A163="","",MONTH(A163))</f>
      </c>
      <c r="I163" s="13">
        <f>IF(A163="","",YEAR(A163))</f>
      </c>
    </row>
    <row r="164" spans="1:9" x14ac:dyDescent="0.25">
      <c r="A164" s="12"/>
      <c r="B164" s="8"/>
      <c r="C164" s="8"/>
      <c r="D164" s="11">
        <f>IF(OR(B164="",C164=""),"",IF(C164="Mow",IFERROR(INDEX(Customers!$D$2:$D$101,MATCH(B164,Customers!$A$2:$A$101,0)),0),IFERROR(INDEX(Settings!$E$2:$E$16,MATCH(C164,Settings!$D$2:$D$16,0)),0)))</f>
      </c>
      <c r="E164" s="9"/>
      <c r="F164" s="11">
        <f>IF(D164="","",IF(E164="",D164,E164))</f>
      </c>
      <c r="G164" s="8"/>
      <c r="H164" s="13">
        <f>IF(A164="","",MONTH(A164))</f>
      </c>
      <c r="I164" s="13">
        <f>IF(A164="","",YEAR(A164))</f>
      </c>
    </row>
    <row r="165" spans="1:9" x14ac:dyDescent="0.25">
      <c r="A165" s="12"/>
      <c r="B165" s="8"/>
      <c r="C165" s="8"/>
      <c r="D165" s="11">
        <f>IF(OR(B165="",C165=""),"",IF(C165="Mow",IFERROR(INDEX(Customers!$D$2:$D$101,MATCH(B165,Customers!$A$2:$A$101,0)),0),IFERROR(INDEX(Settings!$E$2:$E$16,MATCH(C165,Settings!$D$2:$D$16,0)),0)))</f>
      </c>
      <c r="E165" s="9"/>
      <c r="F165" s="11">
        <f>IF(D165="","",IF(E165="",D165,E165))</f>
      </c>
      <c r="G165" s="8"/>
      <c r="H165" s="13">
        <f>IF(A165="","",MONTH(A165))</f>
      </c>
      <c r="I165" s="13">
        <f>IF(A165="","",YEAR(A165))</f>
      </c>
    </row>
    <row r="166" spans="1:9" x14ac:dyDescent="0.25">
      <c r="A166" s="12"/>
      <c r="B166" s="8"/>
      <c r="C166" s="8"/>
      <c r="D166" s="11">
        <f>IF(OR(B166="",C166=""),"",IF(C166="Mow",IFERROR(INDEX(Customers!$D$2:$D$101,MATCH(B166,Customers!$A$2:$A$101,0)),0),IFERROR(INDEX(Settings!$E$2:$E$16,MATCH(C166,Settings!$D$2:$D$16,0)),0)))</f>
      </c>
      <c r="E166" s="9"/>
      <c r="F166" s="11">
        <f>IF(D166="","",IF(E166="",D166,E166))</f>
      </c>
      <c r="G166" s="8"/>
      <c r="H166" s="13">
        <f>IF(A166="","",MONTH(A166))</f>
      </c>
      <c r="I166" s="13">
        <f>IF(A166="","",YEAR(A166))</f>
      </c>
    </row>
    <row r="167" spans="1:9" x14ac:dyDescent="0.25">
      <c r="A167" s="12"/>
      <c r="B167" s="8"/>
      <c r="C167" s="8"/>
      <c r="D167" s="11">
        <f>IF(OR(B167="",C167=""),"",IF(C167="Mow",IFERROR(INDEX(Customers!$D$2:$D$101,MATCH(B167,Customers!$A$2:$A$101,0)),0),IFERROR(INDEX(Settings!$E$2:$E$16,MATCH(C167,Settings!$D$2:$D$16,0)),0)))</f>
      </c>
      <c r="E167" s="9"/>
      <c r="F167" s="11">
        <f>IF(D167="","",IF(E167="",D167,E167))</f>
      </c>
      <c r="G167" s="8"/>
      <c r="H167" s="13">
        <f>IF(A167="","",MONTH(A167))</f>
      </c>
      <c r="I167" s="13">
        <f>IF(A167="","",YEAR(A167))</f>
      </c>
    </row>
    <row r="168" spans="1:9" x14ac:dyDescent="0.25">
      <c r="A168" s="12"/>
      <c r="B168" s="8"/>
      <c r="C168" s="8"/>
      <c r="D168" s="11">
        <f>IF(OR(B168="",C168=""),"",IF(C168="Mow",IFERROR(INDEX(Customers!$D$2:$D$101,MATCH(B168,Customers!$A$2:$A$101,0)),0),IFERROR(INDEX(Settings!$E$2:$E$16,MATCH(C168,Settings!$D$2:$D$16,0)),0)))</f>
      </c>
      <c r="E168" s="9"/>
      <c r="F168" s="11">
        <f>IF(D168="","",IF(E168="",D168,E168))</f>
      </c>
      <c r="G168" s="8"/>
      <c r="H168" s="13">
        <f>IF(A168="","",MONTH(A168))</f>
      </c>
      <c r="I168" s="13">
        <f>IF(A168="","",YEAR(A168))</f>
      </c>
    </row>
    <row r="169" spans="1:9" x14ac:dyDescent="0.25">
      <c r="A169" s="12"/>
      <c r="B169" s="8"/>
      <c r="C169" s="8"/>
      <c r="D169" s="11">
        <f>IF(OR(B169="",C169=""),"",IF(C169="Mow",IFERROR(INDEX(Customers!$D$2:$D$101,MATCH(B169,Customers!$A$2:$A$101,0)),0),IFERROR(INDEX(Settings!$E$2:$E$16,MATCH(C169,Settings!$D$2:$D$16,0)),0)))</f>
      </c>
      <c r="E169" s="9"/>
      <c r="F169" s="11">
        <f>IF(D169="","",IF(E169="",D169,E169))</f>
      </c>
      <c r="G169" s="8"/>
      <c r="H169" s="13">
        <f>IF(A169="","",MONTH(A169))</f>
      </c>
      <c r="I169" s="13">
        <f>IF(A169="","",YEAR(A169))</f>
      </c>
    </row>
    <row r="170" spans="1:9" x14ac:dyDescent="0.25">
      <c r="A170" s="12"/>
      <c r="B170" s="8"/>
      <c r="C170" s="8"/>
      <c r="D170" s="11">
        <f>IF(OR(B170="",C170=""),"",IF(C170="Mow",IFERROR(INDEX(Customers!$D$2:$D$101,MATCH(B170,Customers!$A$2:$A$101,0)),0),IFERROR(INDEX(Settings!$E$2:$E$16,MATCH(C170,Settings!$D$2:$D$16,0)),0)))</f>
      </c>
      <c r="E170" s="9"/>
      <c r="F170" s="11">
        <f>IF(D170="","",IF(E170="",D170,E170))</f>
      </c>
      <c r="G170" s="8"/>
      <c r="H170" s="13">
        <f>IF(A170="","",MONTH(A170))</f>
      </c>
      <c r="I170" s="13">
        <f>IF(A170="","",YEAR(A170))</f>
      </c>
    </row>
    <row r="171" spans="1:9" x14ac:dyDescent="0.25">
      <c r="A171" s="12"/>
      <c r="B171" s="8"/>
      <c r="C171" s="8"/>
      <c r="D171" s="11">
        <f>IF(OR(B171="",C171=""),"",IF(C171="Mow",IFERROR(INDEX(Customers!$D$2:$D$101,MATCH(B171,Customers!$A$2:$A$101,0)),0),IFERROR(INDEX(Settings!$E$2:$E$16,MATCH(C171,Settings!$D$2:$D$16,0)),0)))</f>
      </c>
      <c r="E171" s="9"/>
      <c r="F171" s="11">
        <f>IF(D171="","",IF(E171="",D171,E171))</f>
      </c>
      <c r="G171" s="8"/>
      <c r="H171" s="13">
        <f>IF(A171="","",MONTH(A171))</f>
      </c>
      <c r="I171" s="13">
        <f>IF(A171="","",YEAR(A171))</f>
      </c>
    </row>
    <row r="172" spans="1:9" x14ac:dyDescent="0.25">
      <c r="A172" s="12"/>
      <c r="B172" s="8"/>
      <c r="C172" s="8"/>
      <c r="D172" s="11">
        <f>IF(OR(B172="",C172=""),"",IF(C172="Mow",IFERROR(INDEX(Customers!$D$2:$D$101,MATCH(B172,Customers!$A$2:$A$101,0)),0),IFERROR(INDEX(Settings!$E$2:$E$16,MATCH(C172,Settings!$D$2:$D$16,0)),0)))</f>
      </c>
      <c r="E172" s="9"/>
      <c r="F172" s="11">
        <f>IF(D172="","",IF(E172="",D172,E172))</f>
      </c>
      <c r="G172" s="8"/>
      <c r="H172" s="13">
        <f>IF(A172="","",MONTH(A172))</f>
      </c>
      <c r="I172" s="13">
        <f>IF(A172="","",YEAR(A172))</f>
      </c>
    </row>
    <row r="173" spans="1:9" x14ac:dyDescent="0.25">
      <c r="A173" s="12"/>
      <c r="B173" s="8"/>
      <c r="C173" s="8"/>
      <c r="D173" s="11">
        <f>IF(OR(B173="",C173=""),"",IF(C173="Mow",IFERROR(INDEX(Customers!$D$2:$D$101,MATCH(B173,Customers!$A$2:$A$101,0)),0),IFERROR(INDEX(Settings!$E$2:$E$16,MATCH(C173,Settings!$D$2:$D$16,0)),0)))</f>
      </c>
      <c r="E173" s="9"/>
      <c r="F173" s="11">
        <f>IF(D173="","",IF(E173="",D173,E173))</f>
      </c>
      <c r="G173" s="8"/>
      <c r="H173" s="13">
        <f>IF(A173="","",MONTH(A173))</f>
      </c>
      <c r="I173" s="13">
        <f>IF(A173="","",YEAR(A173))</f>
      </c>
    </row>
    <row r="174" spans="1:9" x14ac:dyDescent="0.25">
      <c r="A174" s="12"/>
      <c r="B174" s="8"/>
      <c r="C174" s="8"/>
      <c r="D174" s="11">
        <f>IF(OR(B174="",C174=""),"",IF(C174="Mow",IFERROR(INDEX(Customers!$D$2:$D$101,MATCH(B174,Customers!$A$2:$A$101,0)),0),IFERROR(INDEX(Settings!$E$2:$E$16,MATCH(C174,Settings!$D$2:$D$16,0)),0)))</f>
      </c>
      <c r="E174" s="9"/>
      <c r="F174" s="11">
        <f>IF(D174="","",IF(E174="",D174,E174))</f>
      </c>
      <c r="G174" s="8"/>
      <c r="H174" s="13">
        <f>IF(A174="","",MONTH(A174))</f>
      </c>
      <c r="I174" s="13">
        <f>IF(A174="","",YEAR(A174))</f>
      </c>
    </row>
    <row r="175" spans="1:9" x14ac:dyDescent="0.25">
      <c r="A175" s="12"/>
      <c r="B175" s="8"/>
      <c r="C175" s="8"/>
      <c r="D175" s="11">
        <f>IF(OR(B175="",C175=""),"",IF(C175="Mow",IFERROR(INDEX(Customers!$D$2:$D$101,MATCH(B175,Customers!$A$2:$A$101,0)),0),IFERROR(INDEX(Settings!$E$2:$E$16,MATCH(C175,Settings!$D$2:$D$16,0)),0)))</f>
      </c>
      <c r="E175" s="9"/>
      <c r="F175" s="11">
        <f>IF(D175="","",IF(E175="",D175,E175))</f>
      </c>
      <c r="G175" s="8"/>
      <c r="H175" s="13">
        <f>IF(A175="","",MONTH(A175))</f>
      </c>
      <c r="I175" s="13">
        <f>IF(A175="","",YEAR(A175))</f>
      </c>
    </row>
    <row r="176" spans="1:9" x14ac:dyDescent="0.25">
      <c r="A176" s="12"/>
      <c r="B176" s="8"/>
      <c r="C176" s="8"/>
      <c r="D176" s="11">
        <f>IF(OR(B176="",C176=""),"",IF(C176="Mow",IFERROR(INDEX(Customers!$D$2:$D$101,MATCH(B176,Customers!$A$2:$A$101,0)),0),IFERROR(INDEX(Settings!$E$2:$E$16,MATCH(C176,Settings!$D$2:$D$16,0)),0)))</f>
      </c>
      <c r="E176" s="9"/>
      <c r="F176" s="11">
        <f>IF(D176="","",IF(E176="",D176,E176))</f>
      </c>
      <c r="G176" s="8"/>
      <c r="H176" s="13">
        <f>IF(A176="","",MONTH(A176))</f>
      </c>
      <c r="I176" s="13">
        <f>IF(A176="","",YEAR(A176))</f>
      </c>
    </row>
    <row r="177" spans="1:9" x14ac:dyDescent="0.25">
      <c r="A177" s="12"/>
      <c r="B177" s="8"/>
      <c r="C177" s="8"/>
      <c r="D177" s="11">
        <f>IF(OR(B177="",C177=""),"",IF(C177="Mow",IFERROR(INDEX(Customers!$D$2:$D$101,MATCH(B177,Customers!$A$2:$A$101,0)),0),IFERROR(INDEX(Settings!$E$2:$E$16,MATCH(C177,Settings!$D$2:$D$16,0)),0)))</f>
      </c>
      <c r="E177" s="9"/>
      <c r="F177" s="11">
        <f>IF(D177="","",IF(E177="",D177,E177))</f>
      </c>
      <c r="G177" s="8"/>
      <c r="H177" s="13">
        <f>IF(A177="","",MONTH(A177))</f>
      </c>
      <c r="I177" s="13">
        <f>IF(A177="","",YEAR(A177))</f>
      </c>
    </row>
    <row r="178" spans="1:9" x14ac:dyDescent="0.25">
      <c r="A178" s="12"/>
      <c r="B178" s="8"/>
      <c r="C178" s="8"/>
      <c r="D178" s="11">
        <f>IF(OR(B178="",C178=""),"",IF(C178="Mow",IFERROR(INDEX(Customers!$D$2:$D$101,MATCH(B178,Customers!$A$2:$A$101,0)),0),IFERROR(INDEX(Settings!$E$2:$E$16,MATCH(C178,Settings!$D$2:$D$16,0)),0)))</f>
      </c>
      <c r="E178" s="9"/>
      <c r="F178" s="11">
        <f>IF(D178="","",IF(E178="",D178,E178))</f>
      </c>
      <c r="G178" s="8"/>
      <c r="H178" s="13">
        <f>IF(A178="","",MONTH(A178))</f>
      </c>
      <c r="I178" s="13">
        <f>IF(A178="","",YEAR(A178))</f>
      </c>
    </row>
    <row r="179" spans="1:9" x14ac:dyDescent="0.25">
      <c r="A179" s="12"/>
      <c r="B179" s="8"/>
      <c r="C179" s="8"/>
      <c r="D179" s="11">
        <f>IF(OR(B179="",C179=""),"",IF(C179="Mow",IFERROR(INDEX(Customers!$D$2:$D$101,MATCH(B179,Customers!$A$2:$A$101,0)),0),IFERROR(INDEX(Settings!$E$2:$E$16,MATCH(C179,Settings!$D$2:$D$16,0)),0)))</f>
      </c>
      <c r="E179" s="9"/>
      <c r="F179" s="11">
        <f>IF(D179="","",IF(E179="",D179,E179))</f>
      </c>
      <c r="G179" s="8"/>
      <c r="H179" s="13">
        <f>IF(A179="","",MONTH(A179))</f>
      </c>
      <c r="I179" s="13">
        <f>IF(A179="","",YEAR(A179))</f>
      </c>
    </row>
    <row r="180" spans="1:9" x14ac:dyDescent="0.25">
      <c r="A180" s="12"/>
      <c r="B180" s="8"/>
      <c r="C180" s="8"/>
      <c r="D180" s="11">
        <f>IF(OR(B180="",C180=""),"",IF(C180="Mow",IFERROR(INDEX(Customers!$D$2:$D$101,MATCH(B180,Customers!$A$2:$A$101,0)),0),IFERROR(INDEX(Settings!$E$2:$E$16,MATCH(C180,Settings!$D$2:$D$16,0)),0)))</f>
      </c>
      <c r="E180" s="9"/>
      <c r="F180" s="11">
        <f>IF(D180="","",IF(E180="",D180,E180))</f>
      </c>
      <c r="G180" s="8"/>
      <c r="H180" s="13">
        <f>IF(A180="","",MONTH(A180))</f>
      </c>
      <c r="I180" s="13">
        <f>IF(A180="","",YEAR(A180))</f>
      </c>
    </row>
    <row r="181" spans="1:9" x14ac:dyDescent="0.25">
      <c r="A181" s="12"/>
      <c r="B181" s="8"/>
      <c r="C181" s="8"/>
      <c r="D181" s="11">
        <f>IF(OR(B181="",C181=""),"",IF(C181="Mow",IFERROR(INDEX(Customers!$D$2:$D$101,MATCH(B181,Customers!$A$2:$A$101,0)),0),IFERROR(INDEX(Settings!$E$2:$E$16,MATCH(C181,Settings!$D$2:$D$16,0)),0)))</f>
      </c>
      <c r="E181" s="9"/>
      <c r="F181" s="11">
        <f>IF(D181="","",IF(E181="",D181,E181))</f>
      </c>
      <c r="G181" s="8"/>
      <c r="H181" s="13">
        <f>IF(A181="","",MONTH(A181))</f>
      </c>
      <c r="I181" s="13">
        <f>IF(A181="","",YEAR(A181))</f>
      </c>
    </row>
    <row r="182" spans="1:9" x14ac:dyDescent="0.25">
      <c r="A182" s="12"/>
      <c r="B182" s="8"/>
      <c r="C182" s="8"/>
      <c r="D182" s="11">
        <f>IF(OR(B182="",C182=""),"",IF(C182="Mow",IFERROR(INDEX(Customers!$D$2:$D$101,MATCH(B182,Customers!$A$2:$A$101,0)),0),IFERROR(INDEX(Settings!$E$2:$E$16,MATCH(C182,Settings!$D$2:$D$16,0)),0)))</f>
      </c>
      <c r="E182" s="9"/>
      <c r="F182" s="11">
        <f>IF(D182="","",IF(E182="",D182,E182))</f>
      </c>
      <c r="G182" s="8"/>
      <c r="H182" s="13">
        <f>IF(A182="","",MONTH(A182))</f>
      </c>
      <c r="I182" s="13">
        <f>IF(A182="","",YEAR(A182))</f>
      </c>
    </row>
    <row r="183" spans="1:9" x14ac:dyDescent="0.25">
      <c r="A183" s="12"/>
      <c r="B183" s="8"/>
      <c r="C183" s="8"/>
      <c r="D183" s="11">
        <f>IF(OR(B183="",C183=""),"",IF(C183="Mow",IFERROR(INDEX(Customers!$D$2:$D$101,MATCH(B183,Customers!$A$2:$A$101,0)),0),IFERROR(INDEX(Settings!$E$2:$E$16,MATCH(C183,Settings!$D$2:$D$16,0)),0)))</f>
      </c>
      <c r="E183" s="9"/>
      <c r="F183" s="11">
        <f>IF(D183="","",IF(E183="",D183,E183))</f>
      </c>
      <c r="G183" s="8"/>
      <c r="H183" s="13">
        <f>IF(A183="","",MONTH(A183))</f>
      </c>
      <c r="I183" s="13">
        <f>IF(A183="","",YEAR(A183))</f>
      </c>
    </row>
    <row r="184" spans="1:9" x14ac:dyDescent="0.25">
      <c r="A184" s="12"/>
      <c r="B184" s="8"/>
      <c r="C184" s="8"/>
      <c r="D184" s="11">
        <f>IF(OR(B184="",C184=""),"",IF(C184="Mow",IFERROR(INDEX(Customers!$D$2:$D$101,MATCH(B184,Customers!$A$2:$A$101,0)),0),IFERROR(INDEX(Settings!$E$2:$E$16,MATCH(C184,Settings!$D$2:$D$16,0)),0)))</f>
      </c>
      <c r="E184" s="9"/>
      <c r="F184" s="11">
        <f>IF(D184="","",IF(E184="",D184,E184))</f>
      </c>
      <c r="G184" s="8"/>
      <c r="H184" s="13">
        <f>IF(A184="","",MONTH(A184))</f>
      </c>
      <c r="I184" s="13">
        <f>IF(A184="","",YEAR(A184))</f>
      </c>
    </row>
    <row r="185" spans="1:9" x14ac:dyDescent="0.25">
      <c r="A185" s="12"/>
      <c r="B185" s="8"/>
      <c r="C185" s="8"/>
      <c r="D185" s="11">
        <f>IF(OR(B185="",C185=""),"",IF(C185="Mow",IFERROR(INDEX(Customers!$D$2:$D$101,MATCH(B185,Customers!$A$2:$A$101,0)),0),IFERROR(INDEX(Settings!$E$2:$E$16,MATCH(C185,Settings!$D$2:$D$16,0)),0)))</f>
      </c>
      <c r="E185" s="9"/>
      <c r="F185" s="11">
        <f>IF(D185="","",IF(E185="",D185,E185))</f>
      </c>
      <c r="G185" s="8"/>
      <c r="H185" s="13">
        <f>IF(A185="","",MONTH(A185))</f>
      </c>
      <c r="I185" s="13">
        <f>IF(A185="","",YEAR(A185))</f>
      </c>
    </row>
    <row r="186" spans="1:9" x14ac:dyDescent="0.25">
      <c r="A186" s="12"/>
      <c r="B186" s="8"/>
      <c r="C186" s="8"/>
      <c r="D186" s="11">
        <f>IF(OR(B186="",C186=""),"",IF(C186="Mow",IFERROR(INDEX(Customers!$D$2:$D$101,MATCH(B186,Customers!$A$2:$A$101,0)),0),IFERROR(INDEX(Settings!$E$2:$E$16,MATCH(C186,Settings!$D$2:$D$16,0)),0)))</f>
      </c>
      <c r="E186" s="9"/>
      <c r="F186" s="11">
        <f>IF(D186="","",IF(E186="",D186,E186))</f>
      </c>
      <c r="G186" s="8"/>
      <c r="H186" s="13">
        <f>IF(A186="","",MONTH(A186))</f>
      </c>
      <c r="I186" s="13">
        <f>IF(A186="","",YEAR(A186))</f>
      </c>
    </row>
    <row r="187" spans="1:9" x14ac:dyDescent="0.25">
      <c r="A187" s="12"/>
      <c r="B187" s="8"/>
      <c r="C187" s="8"/>
      <c r="D187" s="11">
        <f>IF(OR(B187="",C187=""),"",IF(C187="Mow",IFERROR(INDEX(Customers!$D$2:$D$101,MATCH(B187,Customers!$A$2:$A$101,0)),0),IFERROR(INDEX(Settings!$E$2:$E$16,MATCH(C187,Settings!$D$2:$D$16,0)),0)))</f>
      </c>
      <c r="E187" s="9"/>
      <c r="F187" s="11">
        <f>IF(D187="","",IF(E187="",D187,E187))</f>
      </c>
      <c r="G187" s="8"/>
      <c r="H187" s="13">
        <f>IF(A187="","",MONTH(A187))</f>
      </c>
      <c r="I187" s="13">
        <f>IF(A187="","",YEAR(A187))</f>
      </c>
    </row>
    <row r="188" spans="1:9" x14ac:dyDescent="0.25">
      <c r="A188" s="12"/>
      <c r="B188" s="8"/>
      <c r="C188" s="8"/>
      <c r="D188" s="11">
        <f>IF(OR(B188="",C188=""),"",IF(C188="Mow",IFERROR(INDEX(Customers!$D$2:$D$101,MATCH(B188,Customers!$A$2:$A$101,0)),0),IFERROR(INDEX(Settings!$E$2:$E$16,MATCH(C188,Settings!$D$2:$D$16,0)),0)))</f>
      </c>
      <c r="E188" s="9"/>
      <c r="F188" s="11">
        <f>IF(D188="","",IF(E188="",D188,E188))</f>
      </c>
      <c r="G188" s="8"/>
      <c r="H188" s="13">
        <f>IF(A188="","",MONTH(A188))</f>
      </c>
      <c r="I188" s="13">
        <f>IF(A188="","",YEAR(A188))</f>
      </c>
    </row>
    <row r="189" spans="1:9" x14ac:dyDescent="0.25">
      <c r="A189" s="12"/>
      <c r="B189" s="8"/>
      <c r="C189" s="8"/>
      <c r="D189" s="11">
        <f>IF(OR(B189="",C189=""),"",IF(C189="Mow",IFERROR(INDEX(Customers!$D$2:$D$101,MATCH(B189,Customers!$A$2:$A$101,0)),0),IFERROR(INDEX(Settings!$E$2:$E$16,MATCH(C189,Settings!$D$2:$D$16,0)),0)))</f>
      </c>
      <c r="E189" s="9"/>
      <c r="F189" s="11">
        <f>IF(D189="","",IF(E189="",D189,E189))</f>
      </c>
      <c r="G189" s="8"/>
      <c r="H189" s="13">
        <f>IF(A189="","",MONTH(A189))</f>
      </c>
      <c r="I189" s="13">
        <f>IF(A189="","",YEAR(A189))</f>
      </c>
    </row>
    <row r="190" spans="1:9" x14ac:dyDescent="0.25">
      <c r="A190" s="12"/>
      <c r="B190" s="8"/>
      <c r="C190" s="8"/>
      <c r="D190" s="11">
        <f>IF(OR(B190="",C190=""),"",IF(C190="Mow",IFERROR(INDEX(Customers!$D$2:$D$101,MATCH(B190,Customers!$A$2:$A$101,0)),0),IFERROR(INDEX(Settings!$E$2:$E$16,MATCH(C190,Settings!$D$2:$D$16,0)),0)))</f>
      </c>
      <c r="E190" s="9"/>
      <c r="F190" s="11">
        <f>IF(D190="","",IF(E190="",D190,E190))</f>
      </c>
      <c r="G190" s="8"/>
      <c r="H190" s="13">
        <f>IF(A190="","",MONTH(A190))</f>
      </c>
      <c r="I190" s="13">
        <f>IF(A190="","",YEAR(A190))</f>
      </c>
    </row>
    <row r="191" spans="1:9" x14ac:dyDescent="0.25">
      <c r="A191" s="12"/>
      <c r="B191" s="8"/>
      <c r="C191" s="8"/>
      <c r="D191" s="11">
        <f>IF(OR(B191="",C191=""),"",IF(C191="Mow",IFERROR(INDEX(Customers!$D$2:$D$101,MATCH(B191,Customers!$A$2:$A$101,0)),0),IFERROR(INDEX(Settings!$E$2:$E$16,MATCH(C191,Settings!$D$2:$D$16,0)),0)))</f>
      </c>
      <c r="E191" s="9"/>
      <c r="F191" s="11">
        <f>IF(D191="","",IF(E191="",D191,E191))</f>
      </c>
      <c r="G191" s="8"/>
      <c r="H191" s="13">
        <f>IF(A191="","",MONTH(A191))</f>
      </c>
      <c r="I191" s="13">
        <f>IF(A191="","",YEAR(A191))</f>
      </c>
    </row>
    <row r="192" spans="1:9" x14ac:dyDescent="0.25">
      <c r="A192" s="12"/>
      <c r="B192" s="8"/>
      <c r="C192" s="8"/>
      <c r="D192" s="11">
        <f>IF(OR(B192="",C192=""),"",IF(C192="Mow",IFERROR(INDEX(Customers!$D$2:$D$101,MATCH(B192,Customers!$A$2:$A$101,0)),0),IFERROR(INDEX(Settings!$E$2:$E$16,MATCH(C192,Settings!$D$2:$D$16,0)),0)))</f>
      </c>
      <c r="E192" s="9"/>
      <c r="F192" s="11">
        <f>IF(D192="","",IF(E192="",D192,E192))</f>
      </c>
      <c r="G192" s="8"/>
      <c r="H192" s="13">
        <f>IF(A192="","",MONTH(A192))</f>
      </c>
      <c r="I192" s="13">
        <f>IF(A192="","",YEAR(A192))</f>
      </c>
    </row>
    <row r="193" spans="1:9" x14ac:dyDescent="0.25">
      <c r="A193" s="12"/>
      <c r="B193" s="8"/>
      <c r="C193" s="8"/>
      <c r="D193" s="11">
        <f>IF(OR(B193="",C193=""),"",IF(C193="Mow",IFERROR(INDEX(Customers!$D$2:$D$101,MATCH(B193,Customers!$A$2:$A$101,0)),0),IFERROR(INDEX(Settings!$E$2:$E$16,MATCH(C193,Settings!$D$2:$D$16,0)),0)))</f>
      </c>
      <c r="E193" s="9"/>
      <c r="F193" s="11">
        <f>IF(D193="","",IF(E193="",D193,E193))</f>
      </c>
      <c r="G193" s="8"/>
      <c r="H193" s="13">
        <f>IF(A193="","",MONTH(A193))</f>
      </c>
      <c r="I193" s="13">
        <f>IF(A193="","",YEAR(A193))</f>
      </c>
    </row>
    <row r="194" spans="1:9" x14ac:dyDescent="0.25">
      <c r="A194" s="12"/>
      <c r="B194" s="8"/>
      <c r="C194" s="8"/>
      <c r="D194" s="11">
        <f>IF(OR(B194="",C194=""),"",IF(C194="Mow",IFERROR(INDEX(Customers!$D$2:$D$101,MATCH(B194,Customers!$A$2:$A$101,0)),0),IFERROR(INDEX(Settings!$E$2:$E$16,MATCH(C194,Settings!$D$2:$D$16,0)),0)))</f>
      </c>
      <c r="E194" s="9"/>
      <c r="F194" s="11">
        <f>IF(D194="","",IF(E194="",D194,E194))</f>
      </c>
      <c r="G194" s="8"/>
      <c r="H194" s="13">
        <f>IF(A194="","",MONTH(A194))</f>
      </c>
      <c r="I194" s="13">
        <f>IF(A194="","",YEAR(A194))</f>
      </c>
    </row>
    <row r="195" spans="1:9" x14ac:dyDescent="0.25">
      <c r="A195" s="12"/>
      <c r="B195" s="8"/>
      <c r="C195" s="8"/>
      <c r="D195" s="11">
        <f>IF(OR(B195="",C195=""),"",IF(C195="Mow",IFERROR(INDEX(Customers!$D$2:$D$101,MATCH(B195,Customers!$A$2:$A$101,0)),0),IFERROR(INDEX(Settings!$E$2:$E$16,MATCH(C195,Settings!$D$2:$D$16,0)),0)))</f>
      </c>
      <c r="E195" s="9"/>
      <c r="F195" s="11">
        <f>IF(D195="","",IF(E195="",D195,E195))</f>
      </c>
      <c r="G195" s="8"/>
      <c r="H195" s="13">
        <f>IF(A195="","",MONTH(A195))</f>
      </c>
      <c r="I195" s="13">
        <f>IF(A195="","",YEAR(A195))</f>
      </c>
    </row>
    <row r="196" spans="1:9" x14ac:dyDescent="0.25">
      <c r="A196" s="12"/>
      <c r="B196" s="8"/>
      <c r="C196" s="8"/>
      <c r="D196" s="11">
        <f>IF(OR(B196="",C196=""),"",IF(C196="Mow",IFERROR(INDEX(Customers!$D$2:$D$101,MATCH(B196,Customers!$A$2:$A$101,0)),0),IFERROR(INDEX(Settings!$E$2:$E$16,MATCH(C196,Settings!$D$2:$D$16,0)),0)))</f>
      </c>
      <c r="E196" s="9"/>
      <c r="F196" s="11">
        <f>IF(D196="","",IF(E196="",D196,E196))</f>
      </c>
      <c r="G196" s="8"/>
      <c r="H196" s="13">
        <f>IF(A196="","",MONTH(A196))</f>
      </c>
      <c r="I196" s="13">
        <f>IF(A196="","",YEAR(A196))</f>
      </c>
    </row>
    <row r="197" spans="1:9" x14ac:dyDescent="0.25">
      <c r="A197" s="12"/>
      <c r="B197" s="8"/>
      <c r="C197" s="8"/>
      <c r="D197" s="11">
        <f>IF(OR(B197="",C197=""),"",IF(C197="Mow",IFERROR(INDEX(Customers!$D$2:$D$101,MATCH(B197,Customers!$A$2:$A$101,0)),0),IFERROR(INDEX(Settings!$E$2:$E$16,MATCH(C197,Settings!$D$2:$D$16,0)),0)))</f>
      </c>
      <c r="E197" s="9"/>
      <c r="F197" s="11">
        <f>IF(D197="","",IF(E197="",D197,E197))</f>
      </c>
      <c r="G197" s="8"/>
      <c r="H197" s="13">
        <f>IF(A197="","",MONTH(A197))</f>
      </c>
      <c r="I197" s="13">
        <f>IF(A197="","",YEAR(A197))</f>
      </c>
    </row>
    <row r="198" spans="1:9" x14ac:dyDescent="0.25">
      <c r="A198" s="12"/>
      <c r="B198" s="8"/>
      <c r="C198" s="8"/>
      <c r="D198" s="11">
        <f>IF(OR(B198="",C198=""),"",IF(C198="Mow",IFERROR(INDEX(Customers!$D$2:$D$101,MATCH(B198,Customers!$A$2:$A$101,0)),0),IFERROR(INDEX(Settings!$E$2:$E$16,MATCH(C198,Settings!$D$2:$D$16,0)),0)))</f>
      </c>
      <c r="E198" s="9"/>
      <c r="F198" s="11">
        <f>IF(D198="","",IF(E198="",D198,E198))</f>
      </c>
      <c r="G198" s="8"/>
      <c r="H198" s="13">
        <f>IF(A198="","",MONTH(A198))</f>
      </c>
      <c r="I198" s="13">
        <f>IF(A198="","",YEAR(A198))</f>
      </c>
    </row>
    <row r="199" spans="1:9" x14ac:dyDescent="0.25">
      <c r="A199" s="12"/>
      <c r="B199" s="8"/>
      <c r="C199" s="8"/>
      <c r="D199" s="11">
        <f>IF(OR(B199="",C199=""),"",IF(C199="Mow",IFERROR(INDEX(Customers!$D$2:$D$101,MATCH(B199,Customers!$A$2:$A$101,0)),0),IFERROR(INDEX(Settings!$E$2:$E$16,MATCH(C199,Settings!$D$2:$D$16,0)),0)))</f>
      </c>
      <c r="E199" s="9"/>
      <c r="F199" s="11">
        <f>IF(D199="","",IF(E199="",D199,E199))</f>
      </c>
      <c r="G199" s="8"/>
      <c r="H199" s="13">
        <f>IF(A199="","",MONTH(A199))</f>
      </c>
      <c r="I199" s="13">
        <f>IF(A199="","",YEAR(A199))</f>
      </c>
    </row>
    <row r="200" spans="1:9" x14ac:dyDescent="0.25">
      <c r="A200" s="12"/>
      <c r="B200" s="8"/>
      <c r="C200" s="8"/>
      <c r="D200" s="11">
        <f>IF(OR(B200="",C200=""),"",IF(C200="Mow",IFERROR(INDEX(Customers!$D$2:$D$101,MATCH(B200,Customers!$A$2:$A$101,0)),0),IFERROR(INDEX(Settings!$E$2:$E$16,MATCH(C200,Settings!$D$2:$D$16,0)),0)))</f>
      </c>
      <c r="E200" s="9"/>
      <c r="F200" s="11">
        <f>IF(D200="","",IF(E200="",D200,E200))</f>
      </c>
      <c r="G200" s="8"/>
      <c r="H200" s="13">
        <f>IF(A200="","",MONTH(A200))</f>
      </c>
      <c r="I200" s="13">
        <f>IF(A200="","",YEAR(A200))</f>
      </c>
    </row>
    <row r="201" spans="1:9" x14ac:dyDescent="0.25">
      <c r="A201" s="12"/>
      <c r="B201" s="8"/>
      <c r="C201" s="8"/>
      <c r="D201" s="11">
        <f>IF(OR(B201="",C201=""),"",IF(C201="Mow",IFERROR(INDEX(Customers!$D$2:$D$101,MATCH(B201,Customers!$A$2:$A$101,0)),0),IFERROR(INDEX(Settings!$E$2:$E$16,MATCH(C201,Settings!$D$2:$D$16,0)),0)))</f>
      </c>
      <c r="E201" s="9"/>
      <c r="F201" s="11">
        <f>IF(D201="","",IF(E201="",D201,E201))</f>
      </c>
      <c r="G201" s="8"/>
      <c r="H201" s="13">
        <f>IF(A201="","",MONTH(A201))</f>
      </c>
      <c r="I201" s="13">
        <f>IF(A201="","",YEAR(A201))</f>
      </c>
    </row>
    <row r="202" spans="1:9" x14ac:dyDescent="0.25">
      <c r="A202" s="12"/>
      <c r="B202" s="8"/>
      <c r="C202" s="8"/>
      <c r="D202" s="11">
        <f>IF(OR(B202="",C202=""),"",IF(C202="Mow",IFERROR(INDEX(Customers!$D$2:$D$101,MATCH(B202,Customers!$A$2:$A$101,0)),0),IFERROR(INDEX(Settings!$E$2:$E$16,MATCH(C202,Settings!$D$2:$D$16,0)),0)))</f>
      </c>
      <c r="E202" s="9"/>
      <c r="F202" s="11">
        <f>IF(D202="","",IF(E202="",D202,E202))</f>
      </c>
      <c r="G202" s="8"/>
      <c r="H202" s="13">
        <f>IF(A202="","",MONTH(A202))</f>
      </c>
      <c r="I202" s="13">
        <f>IF(A202="","",YEAR(A202))</f>
      </c>
    </row>
    <row r="203" spans="1:9" x14ac:dyDescent="0.25">
      <c r="A203" s="12"/>
      <c r="B203" s="8"/>
      <c r="C203" s="8"/>
      <c r="D203" s="11">
        <f>IF(OR(B203="",C203=""),"",IF(C203="Mow",IFERROR(INDEX(Customers!$D$2:$D$101,MATCH(B203,Customers!$A$2:$A$101,0)),0),IFERROR(INDEX(Settings!$E$2:$E$16,MATCH(C203,Settings!$D$2:$D$16,0)),0)))</f>
      </c>
      <c r="E203" s="9"/>
      <c r="F203" s="11">
        <f>IF(D203="","",IF(E203="",D203,E203))</f>
      </c>
      <c r="G203" s="8"/>
      <c r="H203" s="13">
        <f>IF(A203="","",MONTH(A203))</f>
      </c>
      <c r="I203" s="13">
        <f>IF(A203="","",YEAR(A203))</f>
      </c>
    </row>
    <row r="204" spans="1:9" x14ac:dyDescent="0.25">
      <c r="A204" s="12"/>
      <c r="B204" s="8"/>
      <c r="C204" s="8"/>
      <c r="D204" s="11">
        <f>IF(OR(B204="",C204=""),"",IF(C204="Mow",IFERROR(INDEX(Customers!$D$2:$D$101,MATCH(B204,Customers!$A$2:$A$101,0)),0),IFERROR(INDEX(Settings!$E$2:$E$16,MATCH(C204,Settings!$D$2:$D$16,0)),0)))</f>
      </c>
      <c r="E204" s="9"/>
      <c r="F204" s="11">
        <f>IF(D204="","",IF(E204="",D204,E204))</f>
      </c>
      <c r="G204" s="8"/>
      <c r="H204" s="13">
        <f>IF(A204="","",MONTH(A204))</f>
      </c>
      <c r="I204" s="13">
        <f>IF(A204="","",YEAR(A204))</f>
      </c>
    </row>
    <row r="205" spans="1:9" x14ac:dyDescent="0.25">
      <c r="A205" s="12"/>
      <c r="B205" s="8"/>
      <c r="C205" s="8"/>
      <c r="D205" s="11">
        <f>IF(OR(B205="",C205=""),"",IF(C205="Mow",IFERROR(INDEX(Customers!$D$2:$D$101,MATCH(B205,Customers!$A$2:$A$101,0)),0),IFERROR(INDEX(Settings!$E$2:$E$16,MATCH(C205,Settings!$D$2:$D$16,0)),0)))</f>
      </c>
      <c r="E205" s="9"/>
      <c r="F205" s="11">
        <f>IF(D205="","",IF(E205="",D205,E205))</f>
      </c>
      <c r="G205" s="8"/>
      <c r="H205" s="13">
        <f>IF(A205="","",MONTH(A205))</f>
      </c>
      <c r="I205" s="13">
        <f>IF(A205="","",YEAR(A205))</f>
      </c>
    </row>
    <row r="206" spans="1:9" x14ac:dyDescent="0.25">
      <c r="A206" s="12"/>
      <c r="B206" s="8"/>
      <c r="C206" s="8"/>
      <c r="D206" s="11">
        <f>IF(OR(B206="",C206=""),"",IF(C206="Mow",IFERROR(INDEX(Customers!$D$2:$D$101,MATCH(B206,Customers!$A$2:$A$101,0)),0),IFERROR(INDEX(Settings!$E$2:$E$16,MATCH(C206,Settings!$D$2:$D$16,0)),0)))</f>
      </c>
      <c r="E206" s="9"/>
      <c r="F206" s="11">
        <f>IF(D206="","",IF(E206="",D206,E206))</f>
      </c>
      <c r="G206" s="8"/>
      <c r="H206" s="13">
        <f>IF(A206="","",MONTH(A206))</f>
      </c>
      <c r="I206" s="13">
        <f>IF(A206="","",YEAR(A206))</f>
      </c>
    </row>
    <row r="207" spans="1:9" x14ac:dyDescent="0.25">
      <c r="A207" s="12"/>
      <c r="B207" s="8"/>
      <c r="C207" s="8"/>
      <c r="D207" s="11">
        <f>IF(OR(B207="",C207=""),"",IF(C207="Mow",IFERROR(INDEX(Customers!$D$2:$D$101,MATCH(B207,Customers!$A$2:$A$101,0)),0),IFERROR(INDEX(Settings!$E$2:$E$16,MATCH(C207,Settings!$D$2:$D$16,0)),0)))</f>
      </c>
      <c r="E207" s="9"/>
      <c r="F207" s="11">
        <f>IF(D207="","",IF(E207="",D207,E207))</f>
      </c>
      <c r="G207" s="8"/>
      <c r="H207" s="13">
        <f>IF(A207="","",MONTH(A207))</f>
      </c>
      <c r="I207" s="13">
        <f>IF(A207="","",YEAR(A207))</f>
      </c>
    </row>
    <row r="208" spans="1:9" x14ac:dyDescent="0.25">
      <c r="A208" s="12"/>
      <c r="B208" s="8"/>
      <c r="C208" s="8"/>
      <c r="D208" s="11">
        <f>IF(OR(B208="",C208=""),"",IF(C208="Mow",IFERROR(INDEX(Customers!$D$2:$D$101,MATCH(B208,Customers!$A$2:$A$101,0)),0),IFERROR(INDEX(Settings!$E$2:$E$16,MATCH(C208,Settings!$D$2:$D$16,0)),0)))</f>
      </c>
      <c r="E208" s="9"/>
      <c r="F208" s="11">
        <f>IF(D208="","",IF(E208="",D208,E208))</f>
      </c>
      <c r="G208" s="8"/>
      <c r="H208" s="13">
        <f>IF(A208="","",MONTH(A208))</f>
      </c>
      <c r="I208" s="13">
        <f>IF(A208="","",YEAR(A208))</f>
      </c>
    </row>
    <row r="209" spans="1:9" x14ac:dyDescent="0.25">
      <c r="A209" s="12"/>
      <c r="B209" s="8"/>
      <c r="C209" s="8"/>
      <c r="D209" s="11">
        <f>IF(OR(B209="",C209=""),"",IF(C209="Mow",IFERROR(INDEX(Customers!$D$2:$D$101,MATCH(B209,Customers!$A$2:$A$101,0)),0),IFERROR(INDEX(Settings!$E$2:$E$16,MATCH(C209,Settings!$D$2:$D$16,0)),0)))</f>
      </c>
      <c r="E209" s="9"/>
      <c r="F209" s="11">
        <f>IF(D209="","",IF(E209="",D209,E209))</f>
      </c>
      <c r="G209" s="8"/>
      <c r="H209" s="13">
        <f>IF(A209="","",MONTH(A209))</f>
      </c>
      <c r="I209" s="13">
        <f>IF(A209="","",YEAR(A209))</f>
      </c>
    </row>
    <row r="210" spans="1:9" x14ac:dyDescent="0.25">
      <c r="A210" s="12"/>
      <c r="B210" s="8"/>
      <c r="C210" s="8"/>
      <c r="D210" s="11">
        <f>IF(OR(B210="",C210=""),"",IF(C210="Mow",IFERROR(INDEX(Customers!$D$2:$D$101,MATCH(B210,Customers!$A$2:$A$101,0)),0),IFERROR(INDEX(Settings!$E$2:$E$16,MATCH(C210,Settings!$D$2:$D$16,0)),0)))</f>
      </c>
      <c r="E210" s="9"/>
      <c r="F210" s="11">
        <f>IF(D210="","",IF(E210="",D210,E210))</f>
      </c>
      <c r="G210" s="8"/>
      <c r="H210" s="13">
        <f>IF(A210="","",MONTH(A210))</f>
      </c>
      <c r="I210" s="13">
        <f>IF(A210="","",YEAR(A210))</f>
      </c>
    </row>
    <row r="211" spans="1:9" x14ac:dyDescent="0.25">
      <c r="A211" s="12"/>
      <c r="B211" s="8"/>
      <c r="C211" s="8"/>
      <c r="D211" s="11">
        <f>IF(OR(B211="",C211=""),"",IF(C211="Mow",IFERROR(INDEX(Customers!$D$2:$D$101,MATCH(B211,Customers!$A$2:$A$101,0)),0),IFERROR(INDEX(Settings!$E$2:$E$16,MATCH(C211,Settings!$D$2:$D$16,0)),0)))</f>
      </c>
      <c r="E211" s="9"/>
      <c r="F211" s="11">
        <f>IF(D211="","",IF(E211="",D211,E211))</f>
      </c>
      <c r="G211" s="8"/>
      <c r="H211" s="13">
        <f>IF(A211="","",MONTH(A211))</f>
      </c>
      <c r="I211" s="13">
        <f>IF(A211="","",YEAR(A211))</f>
      </c>
    </row>
    <row r="212" spans="1:9" x14ac:dyDescent="0.25">
      <c r="A212" s="12"/>
      <c r="B212" s="8"/>
      <c r="C212" s="8"/>
      <c r="D212" s="11">
        <f>IF(OR(B212="",C212=""),"",IF(C212="Mow",IFERROR(INDEX(Customers!$D$2:$D$101,MATCH(B212,Customers!$A$2:$A$101,0)),0),IFERROR(INDEX(Settings!$E$2:$E$16,MATCH(C212,Settings!$D$2:$D$16,0)),0)))</f>
      </c>
      <c r="E212" s="9"/>
      <c r="F212" s="11">
        <f>IF(D212="","",IF(E212="",D212,E212))</f>
      </c>
      <c r="G212" s="8"/>
      <c r="H212" s="13">
        <f>IF(A212="","",MONTH(A212))</f>
      </c>
      <c r="I212" s="13">
        <f>IF(A212="","",YEAR(A212))</f>
      </c>
    </row>
    <row r="213" spans="1:9" x14ac:dyDescent="0.25">
      <c r="A213" s="12"/>
      <c r="B213" s="8"/>
      <c r="C213" s="8"/>
      <c r="D213" s="11">
        <f>IF(OR(B213="",C213=""),"",IF(C213="Mow",IFERROR(INDEX(Customers!$D$2:$D$101,MATCH(B213,Customers!$A$2:$A$101,0)),0),IFERROR(INDEX(Settings!$E$2:$E$16,MATCH(C213,Settings!$D$2:$D$16,0)),0)))</f>
      </c>
      <c r="E213" s="9"/>
      <c r="F213" s="11">
        <f>IF(D213="","",IF(E213="",D213,E213))</f>
      </c>
      <c r="G213" s="8"/>
      <c r="H213" s="13">
        <f>IF(A213="","",MONTH(A213))</f>
      </c>
      <c r="I213" s="13">
        <f>IF(A213="","",YEAR(A213))</f>
      </c>
    </row>
    <row r="214" spans="1:9" x14ac:dyDescent="0.25">
      <c r="A214" s="12"/>
      <c r="B214" s="8"/>
      <c r="C214" s="8"/>
      <c r="D214" s="11">
        <f>IF(OR(B214="",C214=""),"",IF(C214="Mow",IFERROR(INDEX(Customers!$D$2:$D$101,MATCH(B214,Customers!$A$2:$A$101,0)),0),IFERROR(INDEX(Settings!$E$2:$E$16,MATCH(C214,Settings!$D$2:$D$16,0)),0)))</f>
      </c>
      <c r="E214" s="9"/>
      <c r="F214" s="11">
        <f>IF(D214="","",IF(E214="",D214,E214))</f>
      </c>
      <c r="G214" s="8"/>
      <c r="H214" s="13">
        <f>IF(A214="","",MONTH(A214))</f>
      </c>
      <c r="I214" s="13">
        <f>IF(A214="","",YEAR(A214))</f>
      </c>
    </row>
    <row r="215" spans="1:9" x14ac:dyDescent="0.25">
      <c r="A215" s="12"/>
      <c r="B215" s="8"/>
      <c r="C215" s="8"/>
      <c r="D215" s="11">
        <f>IF(OR(B215="",C215=""),"",IF(C215="Mow",IFERROR(INDEX(Customers!$D$2:$D$101,MATCH(B215,Customers!$A$2:$A$101,0)),0),IFERROR(INDEX(Settings!$E$2:$E$16,MATCH(C215,Settings!$D$2:$D$16,0)),0)))</f>
      </c>
      <c r="E215" s="9"/>
      <c r="F215" s="11">
        <f>IF(D215="","",IF(E215="",D215,E215))</f>
      </c>
      <c r="G215" s="8"/>
      <c r="H215" s="13">
        <f>IF(A215="","",MONTH(A215))</f>
      </c>
      <c r="I215" s="13">
        <f>IF(A215="","",YEAR(A215))</f>
      </c>
    </row>
    <row r="216" spans="1:9" x14ac:dyDescent="0.25">
      <c r="A216" s="12"/>
      <c r="B216" s="8"/>
      <c r="C216" s="8"/>
      <c r="D216" s="11">
        <f>IF(OR(B216="",C216=""),"",IF(C216="Mow",IFERROR(INDEX(Customers!$D$2:$D$101,MATCH(B216,Customers!$A$2:$A$101,0)),0),IFERROR(INDEX(Settings!$E$2:$E$16,MATCH(C216,Settings!$D$2:$D$16,0)),0)))</f>
      </c>
      <c r="E216" s="9"/>
      <c r="F216" s="11">
        <f>IF(D216="","",IF(E216="",D216,E216))</f>
      </c>
      <c r="G216" s="8"/>
      <c r="H216" s="13">
        <f>IF(A216="","",MONTH(A216))</f>
      </c>
      <c r="I216" s="13">
        <f>IF(A216="","",YEAR(A216))</f>
      </c>
    </row>
    <row r="217" spans="1:9" x14ac:dyDescent="0.25">
      <c r="A217" s="12"/>
      <c r="B217" s="8"/>
      <c r="C217" s="8"/>
      <c r="D217" s="11">
        <f>IF(OR(B217="",C217=""),"",IF(C217="Mow",IFERROR(INDEX(Customers!$D$2:$D$101,MATCH(B217,Customers!$A$2:$A$101,0)),0),IFERROR(INDEX(Settings!$E$2:$E$16,MATCH(C217,Settings!$D$2:$D$16,0)),0)))</f>
      </c>
      <c r="E217" s="9"/>
      <c r="F217" s="11">
        <f>IF(D217="","",IF(E217="",D217,E217))</f>
      </c>
      <c r="G217" s="8"/>
      <c r="H217" s="13">
        <f>IF(A217="","",MONTH(A217))</f>
      </c>
      <c r="I217" s="13">
        <f>IF(A217="","",YEAR(A217))</f>
      </c>
    </row>
    <row r="218" spans="1:9" x14ac:dyDescent="0.25">
      <c r="A218" s="12"/>
      <c r="B218" s="8"/>
      <c r="C218" s="8"/>
      <c r="D218" s="11">
        <f>IF(OR(B218="",C218=""),"",IF(C218="Mow",IFERROR(INDEX(Customers!$D$2:$D$101,MATCH(B218,Customers!$A$2:$A$101,0)),0),IFERROR(INDEX(Settings!$E$2:$E$16,MATCH(C218,Settings!$D$2:$D$16,0)),0)))</f>
      </c>
      <c r="E218" s="9"/>
      <c r="F218" s="11">
        <f>IF(D218="","",IF(E218="",D218,E218))</f>
      </c>
      <c r="G218" s="8"/>
      <c r="H218" s="13">
        <f>IF(A218="","",MONTH(A218))</f>
      </c>
      <c r="I218" s="13">
        <f>IF(A218="","",YEAR(A218))</f>
      </c>
    </row>
    <row r="219" spans="1:9" x14ac:dyDescent="0.25">
      <c r="A219" s="12"/>
      <c r="B219" s="8"/>
      <c r="C219" s="8"/>
      <c r="D219" s="11">
        <f>IF(OR(B219="",C219=""),"",IF(C219="Mow",IFERROR(INDEX(Customers!$D$2:$D$101,MATCH(B219,Customers!$A$2:$A$101,0)),0),IFERROR(INDEX(Settings!$E$2:$E$16,MATCH(C219,Settings!$D$2:$D$16,0)),0)))</f>
      </c>
      <c r="E219" s="9"/>
      <c r="F219" s="11">
        <f>IF(D219="","",IF(E219="",D219,E219))</f>
      </c>
      <c r="G219" s="8"/>
      <c r="H219" s="13">
        <f>IF(A219="","",MONTH(A219))</f>
      </c>
      <c r="I219" s="13">
        <f>IF(A219="","",YEAR(A219))</f>
      </c>
    </row>
    <row r="220" spans="1:9" x14ac:dyDescent="0.25">
      <c r="A220" s="12"/>
      <c r="B220" s="8"/>
      <c r="C220" s="8"/>
      <c r="D220" s="11">
        <f>IF(OR(B220="",C220=""),"",IF(C220="Mow",IFERROR(INDEX(Customers!$D$2:$D$101,MATCH(B220,Customers!$A$2:$A$101,0)),0),IFERROR(INDEX(Settings!$E$2:$E$16,MATCH(C220,Settings!$D$2:$D$16,0)),0)))</f>
      </c>
      <c r="E220" s="9"/>
      <c r="F220" s="11">
        <f>IF(D220="","",IF(E220="",D220,E220))</f>
      </c>
      <c r="G220" s="8"/>
      <c r="H220" s="13">
        <f>IF(A220="","",MONTH(A220))</f>
      </c>
      <c r="I220" s="13">
        <f>IF(A220="","",YEAR(A220))</f>
      </c>
    </row>
    <row r="221" spans="1:9" x14ac:dyDescent="0.25">
      <c r="A221" s="12"/>
      <c r="B221" s="8"/>
      <c r="C221" s="8"/>
      <c r="D221" s="11">
        <f>IF(OR(B221="",C221=""),"",IF(C221="Mow",IFERROR(INDEX(Customers!$D$2:$D$101,MATCH(B221,Customers!$A$2:$A$101,0)),0),IFERROR(INDEX(Settings!$E$2:$E$16,MATCH(C221,Settings!$D$2:$D$16,0)),0)))</f>
      </c>
      <c r="E221" s="9"/>
      <c r="F221" s="11">
        <f>IF(D221="","",IF(E221="",D221,E221))</f>
      </c>
      <c r="G221" s="8"/>
      <c r="H221" s="13">
        <f>IF(A221="","",MONTH(A221))</f>
      </c>
      <c r="I221" s="13">
        <f>IF(A221="","",YEAR(A221))</f>
      </c>
    </row>
    <row r="222" spans="1:9" x14ac:dyDescent="0.25">
      <c r="A222" s="12"/>
      <c r="B222" s="8"/>
      <c r="C222" s="8"/>
      <c r="D222" s="11">
        <f>IF(OR(B222="",C222=""),"",IF(C222="Mow",IFERROR(INDEX(Customers!$D$2:$D$101,MATCH(B222,Customers!$A$2:$A$101,0)),0),IFERROR(INDEX(Settings!$E$2:$E$16,MATCH(C222,Settings!$D$2:$D$16,0)),0)))</f>
      </c>
      <c r="E222" s="9"/>
      <c r="F222" s="11">
        <f>IF(D222="","",IF(E222="",D222,E222))</f>
      </c>
      <c r="G222" s="8"/>
      <c r="H222" s="13">
        <f>IF(A222="","",MONTH(A222))</f>
      </c>
      <c r="I222" s="13">
        <f>IF(A222="","",YEAR(A222))</f>
      </c>
    </row>
    <row r="223" spans="1:9" x14ac:dyDescent="0.25">
      <c r="A223" s="12"/>
      <c r="B223" s="8"/>
      <c r="C223" s="8"/>
      <c r="D223" s="11">
        <f>IF(OR(B223="",C223=""),"",IF(C223="Mow",IFERROR(INDEX(Customers!$D$2:$D$101,MATCH(B223,Customers!$A$2:$A$101,0)),0),IFERROR(INDEX(Settings!$E$2:$E$16,MATCH(C223,Settings!$D$2:$D$16,0)),0)))</f>
      </c>
      <c r="E223" s="9"/>
      <c r="F223" s="11">
        <f>IF(D223="","",IF(E223="",D223,E223))</f>
      </c>
      <c r="G223" s="8"/>
      <c r="H223" s="13">
        <f>IF(A223="","",MONTH(A223))</f>
      </c>
      <c r="I223" s="13">
        <f>IF(A223="","",YEAR(A223))</f>
      </c>
    </row>
    <row r="224" spans="1:9" x14ac:dyDescent="0.25">
      <c r="A224" s="12"/>
      <c r="B224" s="8"/>
      <c r="C224" s="8"/>
      <c r="D224" s="11">
        <f>IF(OR(B224="",C224=""),"",IF(C224="Mow",IFERROR(INDEX(Customers!$D$2:$D$101,MATCH(B224,Customers!$A$2:$A$101,0)),0),IFERROR(INDEX(Settings!$E$2:$E$16,MATCH(C224,Settings!$D$2:$D$16,0)),0)))</f>
      </c>
      <c r="E224" s="9"/>
      <c r="F224" s="11">
        <f>IF(D224="","",IF(E224="",D224,E224))</f>
      </c>
      <c r="G224" s="8"/>
      <c r="H224" s="13">
        <f>IF(A224="","",MONTH(A224))</f>
      </c>
      <c r="I224" s="13">
        <f>IF(A224="","",YEAR(A224))</f>
      </c>
    </row>
    <row r="225" spans="1:9" x14ac:dyDescent="0.25">
      <c r="A225" s="12"/>
      <c r="B225" s="8"/>
      <c r="C225" s="8"/>
      <c r="D225" s="11">
        <f>IF(OR(B225="",C225=""),"",IF(C225="Mow",IFERROR(INDEX(Customers!$D$2:$D$101,MATCH(B225,Customers!$A$2:$A$101,0)),0),IFERROR(INDEX(Settings!$E$2:$E$16,MATCH(C225,Settings!$D$2:$D$16,0)),0)))</f>
      </c>
      <c r="E225" s="9"/>
      <c r="F225" s="11">
        <f>IF(D225="","",IF(E225="",D225,E225))</f>
      </c>
      <c r="G225" s="8"/>
      <c r="H225" s="13">
        <f>IF(A225="","",MONTH(A225))</f>
      </c>
      <c r="I225" s="13">
        <f>IF(A225="","",YEAR(A225))</f>
      </c>
    </row>
    <row r="226" spans="1:9" x14ac:dyDescent="0.25">
      <c r="A226" s="12"/>
      <c r="B226" s="8"/>
      <c r="C226" s="8"/>
      <c r="D226" s="11">
        <f>IF(OR(B226="",C226=""),"",IF(C226="Mow",IFERROR(INDEX(Customers!$D$2:$D$101,MATCH(B226,Customers!$A$2:$A$101,0)),0),IFERROR(INDEX(Settings!$E$2:$E$16,MATCH(C226,Settings!$D$2:$D$16,0)),0)))</f>
      </c>
      <c r="E226" s="9"/>
      <c r="F226" s="11">
        <f>IF(D226="","",IF(E226="",D226,E226))</f>
      </c>
      <c r="G226" s="8"/>
      <c r="H226" s="13">
        <f>IF(A226="","",MONTH(A226))</f>
      </c>
      <c r="I226" s="13">
        <f>IF(A226="","",YEAR(A226))</f>
      </c>
    </row>
    <row r="227" spans="1:9" x14ac:dyDescent="0.25">
      <c r="A227" s="12"/>
      <c r="B227" s="8"/>
      <c r="C227" s="8"/>
      <c r="D227" s="11">
        <f>IF(OR(B227="",C227=""),"",IF(C227="Mow",IFERROR(INDEX(Customers!$D$2:$D$101,MATCH(B227,Customers!$A$2:$A$101,0)),0),IFERROR(INDEX(Settings!$E$2:$E$16,MATCH(C227,Settings!$D$2:$D$16,0)),0)))</f>
      </c>
      <c r="E227" s="9"/>
      <c r="F227" s="11">
        <f>IF(D227="","",IF(E227="",D227,E227))</f>
      </c>
      <c r="G227" s="8"/>
      <c r="H227" s="13">
        <f>IF(A227="","",MONTH(A227))</f>
      </c>
      <c r="I227" s="13">
        <f>IF(A227="","",YEAR(A227))</f>
      </c>
    </row>
    <row r="228" spans="1:9" x14ac:dyDescent="0.25">
      <c r="A228" s="12"/>
      <c r="B228" s="8"/>
      <c r="C228" s="8"/>
      <c r="D228" s="11">
        <f>IF(OR(B228="",C228=""),"",IF(C228="Mow",IFERROR(INDEX(Customers!$D$2:$D$101,MATCH(B228,Customers!$A$2:$A$101,0)),0),IFERROR(INDEX(Settings!$E$2:$E$16,MATCH(C228,Settings!$D$2:$D$16,0)),0)))</f>
      </c>
      <c r="E228" s="9"/>
      <c r="F228" s="11">
        <f>IF(D228="","",IF(E228="",D228,E228))</f>
      </c>
      <c r="G228" s="8"/>
      <c r="H228" s="13">
        <f>IF(A228="","",MONTH(A228))</f>
      </c>
      <c r="I228" s="13">
        <f>IF(A228="","",YEAR(A228))</f>
      </c>
    </row>
    <row r="229" spans="1:9" x14ac:dyDescent="0.25">
      <c r="A229" s="12"/>
      <c r="B229" s="8"/>
      <c r="C229" s="8"/>
      <c r="D229" s="11">
        <f>IF(OR(B229="",C229=""),"",IF(C229="Mow",IFERROR(INDEX(Customers!$D$2:$D$101,MATCH(B229,Customers!$A$2:$A$101,0)),0),IFERROR(INDEX(Settings!$E$2:$E$16,MATCH(C229,Settings!$D$2:$D$16,0)),0)))</f>
      </c>
      <c r="E229" s="9"/>
      <c r="F229" s="11">
        <f>IF(D229="","",IF(E229="",D229,E229))</f>
      </c>
      <c r="G229" s="8"/>
      <c r="H229" s="13">
        <f>IF(A229="","",MONTH(A229))</f>
      </c>
      <c r="I229" s="13">
        <f>IF(A229="","",YEAR(A229))</f>
      </c>
    </row>
    <row r="230" spans="1:9" x14ac:dyDescent="0.25">
      <c r="A230" s="12"/>
      <c r="B230" s="8"/>
      <c r="C230" s="8"/>
      <c r="D230" s="11">
        <f>IF(OR(B230="",C230=""),"",IF(C230="Mow",IFERROR(INDEX(Customers!$D$2:$D$101,MATCH(B230,Customers!$A$2:$A$101,0)),0),IFERROR(INDEX(Settings!$E$2:$E$16,MATCH(C230,Settings!$D$2:$D$16,0)),0)))</f>
      </c>
      <c r="E230" s="9"/>
      <c r="F230" s="11">
        <f>IF(D230="","",IF(E230="",D230,E230))</f>
      </c>
      <c r="G230" s="8"/>
      <c r="H230" s="13">
        <f>IF(A230="","",MONTH(A230))</f>
      </c>
      <c r="I230" s="13">
        <f>IF(A230="","",YEAR(A230))</f>
      </c>
    </row>
    <row r="231" spans="1:9" x14ac:dyDescent="0.25">
      <c r="A231" s="12"/>
      <c r="B231" s="8"/>
      <c r="C231" s="8"/>
      <c r="D231" s="11">
        <f>IF(OR(B231="",C231=""),"",IF(C231="Mow",IFERROR(INDEX(Customers!$D$2:$D$101,MATCH(B231,Customers!$A$2:$A$101,0)),0),IFERROR(INDEX(Settings!$E$2:$E$16,MATCH(C231,Settings!$D$2:$D$16,0)),0)))</f>
      </c>
      <c r="E231" s="9"/>
      <c r="F231" s="11">
        <f>IF(D231="","",IF(E231="",D231,E231))</f>
      </c>
      <c r="G231" s="8"/>
      <c r="H231" s="13">
        <f>IF(A231="","",MONTH(A231))</f>
      </c>
      <c r="I231" s="13">
        <f>IF(A231="","",YEAR(A231))</f>
      </c>
    </row>
    <row r="232" spans="1:9" x14ac:dyDescent="0.25">
      <c r="A232" s="12"/>
      <c r="B232" s="8"/>
      <c r="C232" s="8"/>
      <c r="D232" s="11">
        <f>IF(OR(B232="",C232=""),"",IF(C232="Mow",IFERROR(INDEX(Customers!$D$2:$D$101,MATCH(B232,Customers!$A$2:$A$101,0)),0),IFERROR(INDEX(Settings!$E$2:$E$16,MATCH(C232,Settings!$D$2:$D$16,0)),0)))</f>
      </c>
      <c r="E232" s="9"/>
      <c r="F232" s="11">
        <f>IF(D232="","",IF(E232="",D232,E232))</f>
      </c>
      <c r="G232" s="8"/>
      <c r="H232" s="13">
        <f>IF(A232="","",MONTH(A232))</f>
      </c>
      <c r="I232" s="13">
        <f>IF(A232="","",YEAR(A232))</f>
      </c>
    </row>
    <row r="233" spans="1:9" x14ac:dyDescent="0.25">
      <c r="A233" s="12"/>
      <c r="B233" s="8"/>
      <c r="C233" s="8"/>
      <c r="D233" s="11">
        <f>IF(OR(B233="",C233=""),"",IF(C233="Mow",IFERROR(INDEX(Customers!$D$2:$D$101,MATCH(B233,Customers!$A$2:$A$101,0)),0),IFERROR(INDEX(Settings!$E$2:$E$16,MATCH(C233,Settings!$D$2:$D$16,0)),0)))</f>
      </c>
      <c r="E233" s="9"/>
      <c r="F233" s="11">
        <f>IF(D233="","",IF(E233="",D233,E233))</f>
      </c>
      <c r="G233" s="8"/>
      <c r="H233" s="13">
        <f>IF(A233="","",MONTH(A233))</f>
      </c>
      <c r="I233" s="13">
        <f>IF(A233="","",YEAR(A233))</f>
      </c>
    </row>
    <row r="234" spans="1:9" x14ac:dyDescent="0.25">
      <c r="A234" s="12"/>
      <c r="B234" s="8"/>
      <c r="C234" s="8"/>
      <c r="D234" s="11">
        <f>IF(OR(B234="",C234=""),"",IF(C234="Mow",IFERROR(INDEX(Customers!$D$2:$D$101,MATCH(B234,Customers!$A$2:$A$101,0)),0),IFERROR(INDEX(Settings!$E$2:$E$16,MATCH(C234,Settings!$D$2:$D$16,0)),0)))</f>
      </c>
      <c r="E234" s="9"/>
      <c r="F234" s="11">
        <f>IF(D234="","",IF(E234="",D234,E234))</f>
      </c>
      <c r="G234" s="8"/>
      <c r="H234" s="13">
        <f>IF(A234="","",MONTH(A234))</f>
      </c>
      <c r="I234" s="13">
        <f>IF(A234="","",YEAR(A234))</f>
      </c>
    </row>
    <row r="235" spans="1:9" x14ac:dyDescent="0.25">
      <c r="A235" s="12"/>
      <c r="B235" s="8"/>
      <c r="C235" s="8"/>
      <c r="D235" s="11">
        <f>IF(OR(B235="",C235=""),"",IF(C235="Mow",IFERROR(INDEX(Customers!$D$2:$D$101,MATCH(B235,Customers!$A$2:$A$101,0)),0),IFERROR(INDEX(Settings!$E$2:$E$16,MATCH(C235,Settings!$D$2:$D$16,0)),0)))</f>
      </c>
      <c r="E235" s="9"/>
      <c r="F235" s="11">
        <f>IF(D235="","",IF(E235="",D235,E235))</f>
      </c>
      <c r="G235" s="8"/>
      <c r="H235" s="13">
        <f>IF(A235="","",MONTH(A235))</f>
      </c>
      <c r="I235" s="13">
        <f>IF(A235="","",YEAR(A235))</f>
      </c>
    </row>
    <row r="236" spans="1:9" x14ac:dyDescent="0.25">
      <c r="A236" s="12"/>
      <c r="B236" s="8"/>
      <c r="C236" s="8"/>
      <c r="D236" s="11">
        <f>IF(OR(B236="",C236=""),"",IF(C236="Mow",IFERROR(INDEX(Customers!$D$2:$D$101,MATCH(B236,Customers!$A$2:$A$101,0)),0),IFERROR(INDEX(Settings!$E$2:$E$16,MATCH(C236,Settings!$D$2:$D$16,0)),0)))</f>
      </c>
      <c r="E236" s="9"/>
      <c r="F236" s="11">
        <f>IF(D236="","",IF(E236="",D236,E236))</f>
      </c>
      <c r="G236" s="8"/>
      <c r="H236" s="13">
        <f>IF(A236="","",MONTH(A236))</f>
      </c>
      <c r="I236" s="13">
        <f>IF(A236="","",YEAR(A236))</f>
      </c>
    </row>
    <row r="237" spans="1:9" x14ac:dyDescent="0.25">
      <c r="A237" s="12"/>
      <c r="B237" s="8"/>
      <c r="C237" s="8"/>
      <c r="D237" s="11">
        <f>IF(OR(B237="",C237=""),"",IF(C237="Mow",IFERROR(INDEX(Customers!$D$2:$D$101,MATCH(B237,Customers!$A$2:$A$101,0)),0),IFERROR(INDEX(Settings!$E$2:$E$16,MATCH(C237,Settings!$D$2:$D$16,0)),0)))</f>
      </c>
      <c r="E237" s="9"/>
      <c r="F237" s="11">
        <f>IF(D237="","",IF(E237="",D237,E237))</f>
      </c>
      <c r="G237" s="8"/>
      <c r="H237" s="13">
        <f>IF(A237="","",MONTH(A237))</f>
      </c>
      <c r="I237" s="13">
        <f>IF(A237="","",YEAR(A237))</f>
      </c>
    </row>
    <row r="238" spans="1:9" x14ac:dyDescent="0.25">
      <c r="A238" s="12"/>
      <c r="B238" s="8"/>
      <c r="C238" s="8"/>
      <c r="D238" s="11">
        <f>IF(OR(B238="",C238=""),"",IF(C238="Mow",IFERROR(INDEX(Customers!$D$2:$D$101,MATCH(B238,Customers!$A$2:$A$101,0)),0),IFERROR(INDEX(Settings!$E$2:$E$16,MATCH(C238,Settings!$D$2:$D$16,0)),0)))</f>
      </c>
      <c r="E238" s="9"/>
      <c r="F238" s="11">
        <f>IF(D238="","",IF(E238="",D238,E238))</f>
      </c>
      <c r="G238" s="8"/>
      <c r="H238" s="13">
        <f>IF(A238="","",MONTH(A238))</f>
      </c>
      <c r="I238" s="13">
        <f>IF(A238="","",YEAR(A238))</f>
      </c>
    </row>
    <row r="239" spans="1:9" x14ac:dyDescent="0.25">
      <c r="A239" s="12"/>
      <c r="B239" s="8"/>
      <c r="C239" s="8"/>
      <c r="D239" s="11">
        <f>IF(OR(B239="",C239=""),"",IF(C239="Mow",IFERROR(INDEX(Customers!$D$2:$D$101,MATCH(B239,Customers!$A$2:$A$101,0)),0),IFERROR(INDEX(Settings!$E$2:$E$16,MATCH(C239,Settings!$D$2:$D$16,0)),0)))</f>
      </c>
      <c r="E239" s="9"/>
      <c r="F239" s="11">
        <f>IF(D239="","",IF(E239="",D239,E239))</f>
      </c>
      <c r="G239" s="8"/>
      <c r="H239" s="13">
        <f>IF(A239="","",MONTH(A239))</f>
      </c>
      <c r="I239" s="13">
        <f>IF(A239="","",YEAR(A239))</f>
      </c>
    </row>
    <row r="240" spans="1:9" x14ac:dyDescent="0.25">
      <c r="A240" s="12"/>
      <c r="B240" s="8"/>
      <c r="C240" s="8"/>
      <c r="D240" s="11">
        <f>IF(OR(B240="",C240=""),"",IF(C240="Mow",IFERROR(INDEX(Customers!$D$2:$D$101,MATCH(B240,Customers!$A$2:$A$101,0)),0),IFERROR(INDEX(Settings!$E$2:$E$16,MATCH(C240,Settings!$D$2:$D$16,0)),0)))</f>
      </c>
      <c r="E240" s="9"/>
      <c r="F240" s="11">
        <f>IF(D240="","",IF(E240="",D240,E240))</f>
      </c>
      <c r="G240" s="8"/>
      <c r="H240" s="13">
        <f>IF(A240="","",MONTH(A240))</f>
      </c>
      <c r="I240" s="13">
        <f>IF(A240="","",YEAR(A240))</f>
      </c>
    </row>
    <row r="241" spans="1:9" x14ac:dyDescent="0.25">
      <c r="A241" s="12"/>
      <c r="B241" s="8"/>
      <c r="C241" s="8"/>
      <c r="D241" s="11">
        <f>IF(OR(B241="",C241=""),"",IF(C241="Mow",IFERROR(INDEX(Customers!$D$2:$D$101,MATCH(B241,Customers!$A$2:$A$101,0)),0),IFERROR(INDEX(Settings!$E$2:$E$16,MATCH(C241,Settings!$D$2:$D$16,0)),0)))</f>
      </c>
      <c r="E241" s="9"/>
      <c r="F241" s="11">
        <f>IF(D241="","",IF(E241="",D241,E241))</f>
      </c>
      <c r="G241" s="8"/>
      <c r="H241" s="13">
        <f>IF(A241="","",MONTH(A241))</f>
      </c>
      <c r="I241" s="13">
        <f>IF(A241="","",YEAR(A241))</f>
      </c>
    </row>
    <row r="242" spans="1:9" x14ac:dyDescent="0.25">
      <c r="A242" s="12"/>
      <c r="B242" s="8"/>
      <c r="C242" s="8"/>
      <c r="D242" s="11">
        <f>IF(OR(B242="",C242=""),"",IF(C242="Mow",IFERROR(INDEX(Customers!$D$2:$D$101,MATCH(B242,Customers!$A$2:$A$101,0)),0),IFERROR(INDEX(Settings!$E$2:$E$16,MATCH(C242,Settings!$D$2:$D$16,0)),0)))</f>
      </c>
      <c r="E242" s="9"/>
      <c r="F242" s="11">
        <f>IF(D242="","",IF(E242="",D242,E242))</f>
      </c>
      <c r="G242" s="8"/>
      <c r="H242" s="13">
        <f>IF(A242="","",MONTH(A242))</f>
      </c>
      <c r="I242" s="13">
        <f>IF(A242="","",YEAR(A242))</f>
      </c>
    </row>
    <row r="243" spans="1:9" x14ac:dyDescent="0.25">
      <c r="A243" s="12"/>
      <c r="B243" s="8"/>
      <c r="C243" s="8"/>
      <c r="D243" s="11">
        <f>IF(OR(B243="",C243=""),"",IF(C243="Mow",IFERROR(INDEX(Customers!$D$2:$D$101,MATCH(B243,Customers!$A$2:$A$101,0)),0),IFERROR(INDEX(Settings!$E$2:$E$16,MATCH(C243,Settings!$D$2:$D$16,0)),0)))</f>
      </c>
      <c r="E243" s="9"/>
      <c r="F243" s="11">
        <f>IF(D243="","",IF(E243="",D243,E243))</f>
      </c>
      <c r="G243" s="8"/>
      <c r="H243" s="13">
        <f>IF(A243="","",MONTH(A243))</f>
      </c>
      <c r="I243" s="13">
        <f>IF(A243="","",YEAR(A243))</f>
      </c>
    </row>
    <row r="244" spans="1:9" x14ac:dyDescent="0.25">
      <c r="A244" s="12"/>
      <c r="B244" s="8"/>
      <c r="C244" s="8"/>
      <c r="D244" s="11">
        <f>IF(OR(B244="",C244=""),"",IF(C244="Mow",IFERROR(INDEX(Customers!$D$2:$D$101,MATCH(B244,Customers!$A$2:$A$101,0)),0),IFERROR(INDEX(Settings!$E$2:$E$16,MATCH(C244,Settings!$D$2:$D$16,0)),0)))</f>
      </c>
      <c r="E244" s="9"/>
      <c r="F244" s="11">
        <f>IF(D244="","",IF(E244="",D244,E244))</f>
      </c>
      <c r="G244" s="8"/>
      <c r="H244" s="13">
        <f>IF(A244="","",MONTH(A244))</f>
      </c>
      <c r="I244" s="13">
        <f>IF(A244="","",YEAR(A244))</f>
      </c>
    </row>
    <row r="245" spans="1:9" x14ac:dyDescent="0.25">
      <c r="A245" s="12"/>
      <c r="B245" s="8"/>
      <c r="C245" s="8"/>
      <c r="D245" s="11">
        <f>IF(OR(B245="",C245=""),"",IF(C245="Mow",IFERROR(INDEX(Customers!$D$2:$D$101,MATCH(B245,Customers!$A$2:$A$101,0)),0),IFERROR(INDEX(Settings!$E$2:$E$16,MATCH(C245,Settings!$D$2:$D$16,0)),0)))</f>
      </c>
      <c r="E245" s="9"/>
      <c r="F245" s="11">
        <f>IF(D245="","",IF(E245="",D245,E245))</f>
      </c>
      <c r="G245" s="8"/>
      <c r="H245" s="13">
        <f>IF(A245="","",MONTH(A245))</f>
      </c>
      <c r="I245" s="13">
        <f>IF(A245="","",YEAR(A245))</f>
      </c>
    </row>
    <row r="246" spans="1:9" x14ac:dyDescent="0.25">
      <c r="A246" s="12"/>
      <c r="B246" s="8"/>
      <c r="C246" s="8"/>
      <c r="D246" s="11">
        <f>IF(OR(B246="",C246=""),"",IF(C246="Mow",IFERROR(INDEX(Customers!$D$2:$D$101,MATCH(B246,Customers!$A$2:$A$101,0)),0),IFERROR(INDEX(Settings!$E$2:$E$16,MATCH(C246,Settings!$D$2:$D$16,0)),0)))</f>
      </c>
      <c r="E246" s="9"/>
      <c r="F246" s="11">
        <f>IF(D246="","",IF(E246="",D246,E246))</f>
      </c>
      <c r="G246" s="8"/>
      <c r="H246" s="13">
        <f>IF(A246="","",MONTH(A246))</f>
      </c>
      <c r="I246" s="13">
        <f>IF(A246="","",YEAR(A246))</f>
      </c>
    </row>
    <row r="247" spans="1:9" x14ac:dyDescent="0.25">
      <c r="A247" s="12"/>
      <c r="B247" s="8"/>
      <c r="C247" s="8"/>
      <c r="D247" s="11">
        <f>IF(OR(B247="",C247=""),"",IF(C247="Mow",IFERROR(INDEX(Customers!$D$2:$D$101,MATCH(B247,Customers!$A$2:$A$101,0)),0),IFERROR(INDEX(Settings!$E$2:$E$16,MATCH(C247,Settings!$D$2:$D$16,0)),0)))</f>
      </c>
      <c r="E247" s="9"/>
      <c r="F247" s="11">
        <f>IF(D247="","",IF(E247="",D247,E247))</f>
      </c>
      <c r="G247" s="8"/>
      <c r="H247" s="13">
        <f>IF(A247="","",MONTH(A247))</f>
      </c>
      <c r="I247" s="13">
        <f>IF(A247="","",YEAR(A247))</f>
      </c>
    </row>
    <row r="248" spans="1:9" x14ac:dyDescent="0.25">
      <c r="A248" s="12"/>
      <c r="B248" s="8"/>
      <c r="C248" s="8"/>
      <c r="D248" s="11">
        <f>IF(OR(B248="",C248=""),"",IF(C248="Mow",IFERROR(INDEX(Customers!$D$2:$D$101,MATCH(B248,Customers!$A$2:$A$101,0)),0),IFERROR(INDEX(Settings!$E$2:$E$16,MATCH(C248,Settings!$D$2:$D$16,0)),0)))</f>
      </c>
      <c r="E248" s="9"/>
      <c r="F248" s="11">
        <f>IF(D248="","",IF(E248="",D248,E248))</f>
      </c>
      <c r="G248" s="8"/>
      <c r="H248" s="13">
        <f>IF(A248="","",MONTH(A248))</f>
      </c>
      <c r="I248" s="13">
        <f>IF(A248="","",YEAR(A248))</f>
      </c>
    </row>
    <row r="249" spans="1:9" x14ac:dyDescent="0.25">
      <c r="A249" s="12"/>
      <c r="B249" s="8"/>
      <c r="C249" s="8"/>
      <c r="D249" s="11">
        <f>IF(OR(B249="",C249=""),"",IF(C249="Mow",IFERROR(INDEX(Customers!$D$2:$D$101,MATCH(B249,Customers!$A$2:$A$101,0)),0),IFERROR(INDEX(Settings!$E$2:$E$16,MATCH(C249,Settings!$D$2:$D$16,0)),0)))</f>
      </c>
      <c r="E249" s="9"/>
      <c r="F249" s="11">
        <f>IF(D249="","",IF(E249="",D249,E249))</f>
      </c>
      <c r="G249" s="8"/>
      <c r="H249" s="13">
        <f>IF(A249="","",MONTH(A249))</f>
      </c>
      <c r="I249" s="13">
        <f>IF(A249="","",YEAR(A249))</f>
      </c>
    </row>
    <row r="250" spans="1:9" x14ac:dyDescent="0.25">
      <c r="A250" s="12"/>
      <c r="B250" s="8"/>
      <c r="C250" s="8"/>
      <c r="D250" s="11">
        <f>IF(OR(B250="",C250=""),"",IF(C250="Mow",IFERROR(INDEX(Customers!$D$2:$D$101,MATCH(B250,Customers!$A$2:$A$101,0)),0),IFERROR(INDEX(Settings!$E$2:$E$16,MATCH(C250,Settings!$D$2:$D$16,0)),0)))</f>
      </c>
      <c r="E250" s="9"/>
      <c r="F250" s="11">
        <f>IF(D250="","",IF(E250="",D250,E250))</f>
      </c>
      <c r="G250" s="8"/>
      <c r="H250" s="13">
        <f>IF(A250="","",MONTH(A250))</f>
      </c>
      <c r="I250" s="13">
        <f>IF(A250="","",YEAR(A250))</f>
      </c>
    </row>
    <row r="251" spans="1:9" x14ac:dyDescent="0.25">
      <c r="A251" s="12"/>
      <c r="B251" s="8"/>
      <c r="C251" s="8"/>
      <c r="D251" s="11">
        <f>IF(OR(B251="",C251=""),"",IF(C251="Mow",IFERROR(INDEX(Customers!$D$2:$D$101,MATCH(B251,Customers!$A$2:$A$101,0)),0),IFERROR(INDEX(Settings!$E$2:$E$16,MATCH(C251,Settings!$D$2:$D$16,0)),0)))</f>
      </c>
      <c r="E251" s="9"/>
      <c r="F251" s="11">
        <f>IF(D251="","",IF(E251="",D251,E251))</f>
      </c>
      <c r="G251" s="8"/>
      <c r="H251" s="13">
        <f>IF(A251="","",MONTH(A251))</f>
      </c>
      <c r="I251" s="13">
        <f>IF(A251="","",YEAR(A251))</f>
      </c>
    </row>
    <row r="252" spans="1:9" x14ac:dyDescent="0.25">
      <c r="A252" s="12"/>
      <c r="B252" s="8"/>
      <c r="C252" s="8"/>
      <c r="D252" s="11">
        <f>IF(OR(B252="",C252=""),"",IF(C252="Mow",IFERROR(INDEX(Customers!$D$2:$D$101,MATCH(B252,Customers!$A$2:$A$101,0)),0),IFERROR(INDEX(Settings!$E$2:$E$16,MATCH(C252,Settings!$D$2:$D$16,0)),0)))</f>
      </c>
      <c r="E252" s="9"/>
      <c r="F252" s="11">
        <f>IF(D252="","",IF(E252="",D252,E252))</f>
      </c>
      <c r="G252" s="8"/>
      <c r="H252" s="13">
        <f>IF(A252="","",MONTH(A252))</f>
      </c>
      <c r="I252" s="13">
        <f>IF(A252="","",YEAR(A252))</f>
      </c>
    </row>
    <row r="253" spans="1:9" x14ac:dyDescent="0.25">
      <c r="A253" s="12"/>
      <c r="B253" s="8"/>
      <c r="C253" s="8"/>
      <c r="D253" s="11">
        <f>IF(OR(B253="",C253=""),"",IF(C253="Mow",IFERROR(INDEX(Customers!$D$2:$D$101,MATCH(B253,Customers!$A$2:$A$101,0)),0),IFERROR(INDEX(Settings!$E$2:$E$16,MATCH(C253,Settings!$D$2:$D$16,0)),0)))</f>
      </c>
      <c r="E253" s="9"/>
      <c r="F253" s="11">
        <f>IF(D253="","",IF(E253="",D253,E253))</f>
      </c>
      <c r="G253" s="8"/>
      <c r="H253" s="13">
        <f>IF(A253="","",MONTH(A253))</f>
      </c>
      <c r="I253" s="13">
        <f>IF(A253="","",YEAR(A253))</f>
      </c>
    </row>
    <row r="254" spans="1:9" x14ac:dyDescent="0.25">
      <c r="A254" s="12"/>
      <c r="B254" s="8"/>
      <c r="C254" s="8"/>
      <c r="D254" s="11">
        <f>IF(OR(B254="",C254=""),"",IF(C254="Mow",IFERROR(INDEX(Customers!$D$2:$D$101,MATCH(B254,Customers!$A$2:$A$101,0)),0),IFERROR(INDEX(Settings!$E$2:$E$16,MATCH(C254,Settings!$D$2:$D$16,0)),0)))</f>
      </c>
      <c r="E254" s="9"/>
      <c r="F254" s="11">
        <f>IF(D254="","",IF(E254="",D254,E254))</f>
      </c>
      <c r="G254" s="8"/>
      <c r="H254" s="13">
        <f>IF(A254="","",MONTH(A254))</f>
      </c>
      <c r="I254" s="13">
        <f>IF(A254="","",YEAR(A254))</f>
      </c>
    </row>
    <row r="255" spans="1:9" x14ac:dyDescent="0.25">
      <c r="A255" s="12"/>
      <c r="B255" s="8"/>
      <c r="C255" s="8"/>
      <c r="D255" s="11">
        <f>IF(OR(B255="",C255=""),"",IF(C255="Mow",IFERROR(INDEX(Customers!$D$2:$D$101,MATCH(B255,Customers!$A$2:$A$101,0)),0),IFERROR(INDEX(Settings!$E$2:$E$16,MATCH(C255,Settings!$D$2:$D$16,0)),0)))</f>
      </c>
      <c r="E255" s="9"/>
      <c r="F255" s="11">
        <f>IF(D255="","",IF(E255="",D255,E255))</f>
      </c>
      <c r="G255" s="8"/>
      <c r="H255" s="13">
        <f>IF(A255="","",MONTH(A255))</f>
      </c>
      <c r="I255" s="13">
        <f>IF(A255="","",YEAR(A255))</f>
      </c>
    </row>
    <row r="256" spans="1:9" x14ac:dyDescent="0.25">
      <c r="A256" s="12"/>
      <c r="B256" s="8"/>
      <c r="C256" s="8"/>
      <c r="D256" s="11">
        <f>IF(OR(B256="",C256=""),"",IF(C256="Mow",IFERROR(INDEX(Customers!$D$2:$D$101,MATCH(B256,Customers!$A$2:$A$101,0)),0),IFERROR(INDEX(Settings!$E$2:$E$16,MATCH(C256,Settings!$D$2:$D$16,0)),0)))</f>
      </c>
      <c r="E256" s="9"/>
      <c r="F256" s="11">
        <f>IF(D256="","",IF(E256="",D256,E256))</f>
      </c>
      <c r="G256" s="8"/>
      <c r="H256" s="13">
        <f>IF(A256="","",MONTH(A256))</f>
      </c>
      <c r="I256" s="13">
        <f>IF(A256="","",YEAR(A256))</f>
      </c>
    </row>
    <row r="257" spans="1:9" x14ac:dyDescent="0.25">
      <c r="A257" s="12"/>
      <c r="B257" s="8"/>
      <c r="C257" s="8"/>
      <c r="D257" s="11">
        <f>IF(OR(B257="",C257=""),"",IF(C257="Mow",IFERROR(INDEX(Customers!$D$2:$D$101,MATCH(B257,Customers!$A$2:$A$101,0)),0),IFERROR(INDEX(Settings!$E$2:$E$16,MATCH(C257,Settings!$D$2:$D$16,0)),0)))</f>
      </c>
      <c r="E257" s="9"/>
      <c r="F257" s="11">
        <f>IF(D257="","",IF(E257="",D257,E257))</f>
      </c>
      <c r="G257" s="8"/>
      <c r="H257" s="13">
        <f>IF(A257="","",MONTH(A257))</f>
      </c>
      <c r="I257" s="13">
        <f>IF(A257="","",YEAR(A257))</f>
      </c>
    </row>
    <row r="258" spans="1:9" x14ac:dyDescent="0.25">
      <c r="A258" s="12"/>
      <c r="B258" s="8"/>
      <c r="C258" s="8"/>
      <c r="D258" s="11">
        <f>IF(OR(B258="",C258=""),"",IF(C258="Mow",IFERROR(INDEX(Customers!$D$2:$D$101,MATCH(B258,Customers!$A$2:$A$101,0)),0),IFERROR(INDEX(Settings!$E$2:$E$16,MATCH(C258,Settings!$D$2:$D$16,0)),0)))</f>
      </c>
      <c r="E258" s="9"/>
      <c r="F258" s="11">
        <f>IF(D258="","",IF(E258="",D258,E258))</f>
      </c>
      <c r="G258" s="8"/>
      <c r="H258" s="13">
        <f>IF(A258="","",MONTH(A258))</f>
      </c>
      <c r="I258" s="13">
        <f>IF(A258="","",YEAR(A258))</f>
      </c>
    </row>
    <row r="259" spans="1:9" x14ac:dyDescent="0.25">
      <c r="A259" s="12"/>
      <c r="B259" s="8"/>
      <c r="C259" s="8"/>
      <c r="D259" s="11">
        <f>IF(OR(B259="",C259=""),"",IF(C259="Mow",IFERROR(INDEX(Customers!$D$2:$D$101,MATCH(B259,Customers!$A$2:$A$101,0)),0),IFERROR(INDEX(Settings!$E$2:$E$16,MATCH(C259,Settings!$D$2:$D$16,0)),0)))</f>
      </c>
      <c r="E259" s="9"/>
      <c r="F259" s="11">
        <f>IF(D259="","",IF(E259="",D259,E259))</f>
      </c>
      <c r="G259" s="8"/>
      <c r="H259" s="13">
        <f>IF(A259="","",MONTH(A259))</f>
      </c>
      <c r="I259" s="13">
        <f>IF(A259="","",YEAR(A259))</f>
      </c>
    </row>
    <row r="260" spans="1:9" x14ac:dyDescent="0.25">
      <c r="A260" s="12"/>
      <c r="B260" s="8"/>
      <c r="C260" s="8"/>
      <c r="D260" s="11">
        <f>IF(OR(B260="",C260=""),"",IF(C260="Mow",IFERROR(INDEX(Customers!$D$2:$D$101,MATCH(B260,Customers!$A$2:$A$101,0)),0),IFERROR(INDEX(Settings!$E$2:$E$16,MATCH(C260,Settings!$D$2:$D$16,0)),0)))</f>
      </c>
      <c r="E260" s="9"/>
      <c r="F260" s="11">
        <f>IF(D260="","",IF(E260="",D260,E260))</f>
      </c>
      <c r="G260" s="8"/>
      <c r="H260" s="13">
        <f>IF(A260="","",MONTH(A260))</f>
      </c>
      <c r="I260" s="13">
        <f>IF(A260="","",YEAR(A260))</f>
      </c>
    </row>
    <row r="261" spans="1:9" x14ac:dyDescent="0.25">
      <c r="A261" s="12"/>
      <c r="B261" s="8"/>
      <c r="C261" s="8"/>
      <c r="D261" s="11">
        <f>IF(OR(B261="",C261=""),"",IF(C261="Mow",IFERROR(INDEX(Customers!$D$2:$D$101,MATCH(B261,Customers!$A$2:$A$101,0)),0),IFERROR(INDEX(Settings!$E$2:$E$16,MATCH(C261,Settings!$D$2:$D$16,0)),0)))</f>
      </c>
      <c r="E261" s="9"/>
      <c r="F261" s="11">
        <f>IF(D261="","",IF(E261="",D261,E261))</f>
      </c>
      <c r="G261" s="8"/>
      <c r="H261" s="13">
        <f>IF(A261="","",MONTH(A261))</f>
      </c>
      <c r="I261" s="13">
        <f>IF(A261="","",YEAR(A261))</f>
      </c>
    </row>
    <row r="262" spans="1:9" x14ac:dyDescent="0.25">
      <c r="A262" s="12"/>
      <c r="B262" s="8"/>
      <c r="C262" s="8"/>
      <c r="D262" s="11">
        <f>IF(OR(B262="",C262=""),"",IF(C262="Mow",IFERROR(INDEX(Customers!$D$2:$D$101,MATCH(B262,Customers!$A$2:$A$101,0)),0),IFERROR(INDEX(Settings!$E$2:$E$16,MATCH(C262,Settings!$D$2:$D$16,0)),0)))</f>
      </c>
      <c r="E262" s="9"/>
      <c r="F262" s="11">
        <f>IF(D262="","",IF(E262="",D262,E262))</f>
      </c>
      <c r="G262" s="8"/>
      <c r="H262" s="13">
        <f>IF(A262="","",MONTH(A262))</f>
      </c>
      <c r="I262" s="13">
        <f>IF(A262="","",YEAR(A262))</f>
      </c>
    </row>
    <row r="263" spans="1:9" x14ac:dyDescent="0.25">
      <c r="A263" s="12"/>
      <c r="B263" s="8"/>
      <c r="C263" s="8"/>
      <c r="D263" s="11">
        <f>IF(OR(B263="",C263=""),"",IF(C263="Mow",IFERROR(INDEX(Customers!$D$2:$D$101,MATCH(B263,Customers!$A$2:$A$101,0)),0),IFERROR(INDEX(Settings!$E$2:$E$16,MATCH(C263,Settings!$D$2:$D$16,0)),0)))</f>
      </c>
      <c r="E263" s="9"/>
      <c r="F263" s="11">
        <f>IF(D263="","",IF(E263="",D263,E263))</f>
      </c>
      <c r="G263" s="8"/>
      <c r="H263" s="13">
        <f>IF(A263="","",MONTH(A263))</f>
      </c>
      <c r="I263" s="13">
        <f>IF(A263="","",YEAR(A263))</f>
      </c>
    </row>
    <row r="264" spans="1:9" x14ac:dyDescent="0.25">
      <c r="A264" s="12"/>
      <c r="B264" s="8"/>
      <c r="C264" s="8"/>
      <c r="D264" s="11">
        <f>IF(OR(B264="",C264=""),"",IF(C264="Mow",IFERROR(INDEX(Customers!$D$2:$D$101,MATCH(B264,Customers!$A$2:$A$101,0)),0),IFERROR(INDEX(Settings!$E$2:$E$16,MATCH(C264,Settings!$D$2:$D$16,0)),0)))</f>
      </c>
      <c r="E264" s="9"/>
      <c r="F264" s="11">
        <f>IF(D264="","",IF(E264="",D264,E264))</f>
      </c>
      <c r="G264" s="8"/>
      <c r="H264" s="13">
        <f>IF(A264="","",MONTH(A264))</f>
      </c>
      <c r="I264" s="13">
        <f>IF(A264="","",YEAR(A264))</f>
      </c>
    </row>
    <row r="265" spans="1:9" x14ac:dyDescent="0.25">
      <c r="A265" s="12"/>
      <c r="B265" s="8"/>
      <c r="C265" s="8"/>
      <c r="D265" s="11">
        <f>IF(OR(B265="",C265=""),"",IF(C265="Mow",IFERROR(INDEX(Customers!$D$2:$D$101,MATCH(B265,Customers!$A$2:$A$101,0)),0),IFERROR(INDEX(Settings!$E$2:$E$16,MATCH(C265,Settings!$D$2:$D$16,0)),0)))</f>
      </c>
      <c r="E265" s="9"/>
      <c r="F265" s="11">
        <f>IF(D265="","",IF(E265="",D265,E265))</f>
      </c>
      <c r="G265" s="8"/>
      <c r="H265" s="13">
        <f>IF(A265="","",MONTH(A265))</f>
      </c>
      <c r="I265" s="13">
        <f>IF(A265="","",YEAR(A265))</f>
      </c>
    </row>
    <row r="266" spans="1:9" x14ac:dyDescent="0.25">
      <c r="A266" s="12"/>
      <c r="B266" s="8"/>
      <c r="C266" s="8"/>
      <c r="D266" s="11">
        <f>IF(OR(B266="",C266=""),"",IF(C266="Mow",IFERROR(INDEX(Customers!$D$2:$D$101,MATCH(B266,Customers!$A$2:$A$101,0)),0),IFERROR(INDEX(Settings!$E$2:$E$16,MATCH(C266,Settings!$D$2:$D$16,0)),0)))</f>
      </c>
      <c r="E266" s="9"/>
      <c r="F266" s="11">
        <f>IF(D266="","",IF(E266="",D266,E266))</f>
      </c>
      <c r="G266" s="8"/>
      <c r="H266" s="13">
        <f>IF(A266="","",MONTH(A266))</f>
      </c>
      <c r="I266" s="13">
        <f>IF(A266="","",YEAR(A266))</f>
      </c>
    </row>
    <row r="267" spans="1:9" x14ac:dyDescent="0.25">
      <c r="A267" s="12"/>
      <c r="B267" s="8"/>
      <c r="C267" s="8"/>
      <c r="D267" s="11">
        <f>IF(OR(B267="",C267=""),"",IF(C267="Mow",IFERROR(INDEX(Customers!$D$2:$D$101,MATCH(B267,Customers!$A$2:$A$101,0)),0),IFERROR(INDEX(Settings!$E$2:$E$16,MATCH(C267,Settings!$D$2:$D$16,0)),0)))</f>
      </c>
      <c r="E267" s="9"/>
      <c r="F267" s="11">
        <f>IF(D267="","",IF(E267="",D267,E267))</f>
      </c>
      <c r="G267" s="8"/>
      <c r="H267" s="13">
        <f>IF(A267="","",MONTH(A267))</f>
      </c>
      <c r="I267" s="13">
        <f>IF(A267="","",YEAR(A267))</f>
      </c>
    </row>
    <row r="268" spans="1:9" x14ac:dyDescent="0.25">
      <c r="A268" s="12"/>
      <c r="B268" s="8"/>
      <c r="C268" s="8"/>
      <c r="D268" s="11">
        <f>IF(OR(B268="",C268=""),"",IF(C268="Mow",IFERROR(INDEX(Customers!$D$2:$D$101,MATCH(B268,Customers!$A$2:$A$101,0)),0),IFERROR(INDEX(Settings!$E$2:$E$16,MATCH(C268,Settings!$D$2:$D$16,0)),0)))</f>
      </c>
      <c r="E268" s="9"/>
      <c r="F268" s="11">
        <f>IF(D268="","",IF(E268="",D268,E268))</f>
      </c>
      <c r="G268" s="8"/>
      <c r="H268" s="13">
        <f>IF(A268="","",MONTH(A268))</f>
      </c>
      <c r="I268" s="13">
        <f>IF(A268="","",YEAR(A268))</f>
      </c>
    </row>
    <row r="269" spans="1:9" x14ac:dyDescent="0.25">
      <c r="A269" s="12"/>
      <c r="B269" s="8"/>
      <c r="C269" s="8"/>
      <c r="D269" s="11">
        <f>IF(OR(B269="",C269=""),"",IF(C269="Mow",IFERROR(INDEX(Customers!$D$2:$D$101,MATCH(B269,Customers!$A$2:$A$101,0)),0),IFERROR(INDEX(Settings!$E$2:$E$16,MATCH(C269,Settings!$D$2:$D$16,0)),0)))</f>
      </c>
      <c r="E269" s="9"/>
      <c r="F269" s="11">
        <f>IF(D269="","",IF(E269="",D269,E269))</f>
      </c>
      <c r="G269" s="8"/>
      <c r="H269" s="13">
        <f>IF(A269="","",MONTH(A269))</f>
      </c>
      <c r="I269" s="13">
        <f>IF(A269="","",YEAR(A269))</f>
      </c>
    </row>
    <row r="270" spans="1:9" x14ac:dyDescent="0.25">
      <c r="A270" s="12"/>
      <c r="B270" s="8"/>
      <c r="C270" s="8"/>
      <c r="D270" s="11">
        <f>IF(OR(B270="",C270=""),"",IF(C270="Mow",IFERROR(INDEX(Customers!$D$2:$D$101,MATCH(B270,Customers!$A$2:$A$101,0)),0),IFERROR(INDEX(Settings!$E$2:$E$16,MATCH(C270,Settings!$D$2:$D$16,0)),0)))</f>
      </c>
      <c r="E270" s="9"/>
      <c r="F270" s="11">
        <f>IF(D270="","",IF(E270="",D270,E270))</f>
      </c>
      <c r="G270" s="8"/>
      <c r="H270" s="13">
        <f>IF(A270="","",MONTH(A270))</f>
      </c>
      <c r="I270" s="13">
        <f>IF(A270="","",YEAR(A270))</f>
      </c>
    </row>
    <row r="271" spans="1:9" x14ac:dyDescent="0.25">
      <c r="A271" s="12"/>
      <c r="B271" s="8"/>
      <c r="C271" s="8"/>
      <c r="D271" s="11">
        <f>IF(OR(B271="",C271=""),"",IF(C271="Mow",IFERROR(INDEX(Customers!$D$2:$D$101,MATCH(B271,Customers!$A$2:$A$101,0)),0),IFERROR(INDEX(Settings!$E$2:$E$16,MATCH(C271,Settings!$D$2:$D$16,0)),0)))</f>
      </c>
      <c r="E271" s="9"/>
      <c r="F271" s="11">
        <f>IF(D271="","",IF(E271="",D271,E271))</f>
      </c>
      <c r="G271" s="8"/>
      <c r="H271" s="13">
        <f>IF(A271="","",MONTH(A271))</f>
      </c>
      <c r="I271" s="13">
        <f>IF(A271="","",YEAR(A271))</f>
      </c>
    </row>
    <row r="272" spans="1:9" x14ac:dyDescent="0.25">
      <c r="A272" s="12"/>
      <c r="B272" s="8"/>
      <c r="C272" s="8"/>
      <c r="D272" s="11">
        <f>IF(OR(B272="",C272=""),"",IF(C272="Mow",IFERROR(INDEX(Customers!$D$2:$D$101,MATCH(B272,Customers!$A$2:$A$101,0)),0),IFERROR(INDEX(Settings!$E$2:$E$16,MATCH(C272,Settings!$D$2:$D$16,0)),0)))</f>
      </c>
      <c r="E272" s="9"/>
      <c r="F272" s="11">
        <f>IF(D272="","",IF(E272="",D272,E272))</f>
      </c>
      <c r="G272" s="8"/>
      <c r="H272" s="13">
        <f>IF(A272="","",MONTH(A272))</f>
      </c>
      <c r="I272" s="13">
        <f>IF(A272="","",YEAR(A272))</f>
      </c>
    </row>
    <row r="273" spans="1:9" x14ac:dyDescent="0.25">
      <c r="A273" s="12"/>
      <c r="B273" s="8"/>
      <c r="C273" s="8"/>
      <c r="D273" s="11">
        <f>IF(OR(B273="",C273=""),"",IF(C273="Mow",IFERROR(INDEX(Customers!$D$2:$D$101,MATCH(B273,Customers!$A$2:$A$101,0)),0),IFERROR(INDEX(Settings!$E$2:$E$16,MATCH(C273,Settings!$D$2:$D$16,0)),0)))</f>
      </c>
      <c r="E273" s="9"/>
      <c r="F273" s="11">
        <f>IF(D273="","",IF(E273="",D273,E273))</f>
      </c>
      <c r="G273" s="8"/>
      <c r="H273" s="13">
        <f>IF(A273="","",MONTH(A273))</f>
      </c>
      <c r="I273" s="13">
        <f>IF(A273="","",YEAR(A273))</f>
      </c>
    </row>
    <row r="274" spans="1:9" x14ac:dyDescent="0.25">
      <c r="A274" s="12"/>
      <c r="B274" s="8"/>
      <c r="C274" s="8"/>
      <c r="D274" s="11">
        <f>IF(OR(B274="",C274=""),"",IF(C274="Mow",IFERROR(INDEX(Customers!$D$2:$D$101,MATCH(B274,Customers!$A$2:$A$101,0)),0),IFERROR(INDEX(Settings!$E$2:$E$16,MATCH(C274,Settings!$D$2:$D$16,0)),0)))</f>
      </c>
      <c r="E274" s="9"/>
      <c r="F274" s="11">
        <f>IF(D274="","",IF(E274="",D274,E274))</f>
      </c>
      <c r="G274" s="8"/>
      <c r="H274" s="13">
        <f>IF(A274="","",MONTH(A274))</f>
      </c>
      <c r="I274" s="13">
        <f>IF(A274="","",YEAR(A274))</f>
      </c>
    </row>
    <row r="275" spans="1:9" x14ac:dyDescent="0.25">
      <c r="A275" s="12"/>
      <c r="B275" s="8"/>
      <c r="C275" s="8"/>
      <c r="D275" s="11">
        <f>IF(OR(B275="",C275=""),"",IF(C275="Mow",IFERROR(INDEX(Customers!$D$2:$D$101,MATCH(B275,Customers!$A$2:$A$101,0)),0),IFERROR(INDEX(Settings!$E$2:$E$16,MATCH(C275,Settings!$D$2:$D$16,0)),0)))</f>
      </c>
      <c r="E275" s="9"/>
      <c r="F275" s="11">
        <f>IF(D275="","",IF(E275="",D275,E275))</f>
      </c>
      <c r="G275" s="8"/>
      <c r="H275" s="13">
        <f>IF(A275="","",MONTH(A275))</f>
      </c>
      <c r="I275" s="13">
        <f>IF(A275="","",YEAR(A275))</f>
      </c>
    </row>
    <row r="276" spans="1:9" x14ac:dyDescent="0.25">
      <c r="A276" s="12"/>
      <c r="B276" s="8"/>
      <c r="C276" s="8"/>
      <c r="D276" s="11">
        <f>IF(OR(B276="",C276=""),"",IF(C276="Mow",IFERROR(INDEX(Customers!$D$2:$D$101,MATCH(B276,Customers!$A$2:$A$101,0)),0),IFERROR(INDEX(Settings!$E$2:$E$16,MATCH(C276,Settings!$D$2:$D$16,0)),0)))</f>
      </c>
      <c r="E276" s="9"/>
      <c r="F276" s="11">
        <f>IF(D276="","",IF(E276="",D276,E276))</f>
      </c>
      <c r="G276" s="8"/>
      <c r="H276" s="13">
        <f>IF(A276="","",MONTH(A276))</f>
      </c>
      <c r="I276" s="13">
        <f>IF(A276="","",YEAR(A276))</f>
      </c>
    </row>
    <row r="277" spans="1:9" x14ac:dyDescent="0.25">
      <c r="A277" s="12"/>
      <c r="B277" s="8"/>
      <c r="C277" s="8"/>
      <c r="D277" s="11">
        <f>IF(OR(B277="",C277=""),"",IF(C277="Mow",IFERROR(INDEX(Customers!$D$2:$D$101,MATCH(B277,Customers!$A$2:$A$101,0)),0),IFERROR(INDEX(Settings!$E$2:$E$16,MATCH(C277,Settings!$D$2:$D$16,0)),0)))</f>
      </c>
      <c r="E277" s="9"/>
      <c r="F277" s="11">
        <f>IF(D277="","",IF(E277="",D277,E277))</f>
      </c>
      <c r="G277" s="8"/>
      <c r="H277" s="13">
        <f>IF(A277="","",MONTH(A277))</f>
      </c>
      <c r="I277" s="13">
        <f>IF(A277="","",YEAR(A277))</f>
      </c>
    </row>
    <row r="278" spans="1:9" x14ac:dyDescent="0.25">
      <c r="A278" s="12"/>
      <c r="B278" s="8"/>
      <c r="C278" s="8"/>
      <c r="D278" s="11">
        <f>IF(OR(B278="",C278=""),"",IF(C278="Mow",IFERROR(INDEX(Customers!$D$2:$D$101,MATCH(B278,Customers!$A$2:$A$101,0)),0),IFERROR(INDEX(Settings!$E$2:$E$16,MATCH(C278,Settings!$D$2:$D$16,0)),0)))</f>
      </c>
      <c r="E278" s="9"/>
      <c r="F278" s="11">
        <f>IF(D278="","",IF(E278="",D278,E278))</f>
      </c>
      <c r="G278" s="8"/>
      <c r="H278" s="13">
        <f>IF(A278="","",MONTH(A278))</f>
      </c>
      <c r="I278" s="13">
        <f>IF(A278="","",YEAR(A278))</f>
      </c>
    </row>
    <row r="279" spans="1:9" x14ac:dyDescent="0.25">
      <c r="A279" s="12"/>
      <c r="B279" s="8"/>
      <c r="C279" s="8"/>
      <c r="D279" s="11">
        <f>IF(OR(B279="",C279=""),"",IF(C279="Mow",IFERROR(INDEX(Customers!$D$2:$D$101,MATCH(B279,Customers!$A$2:$A$101,0)),0),IFERROR(INDEX(Settings!$E$2:$E$16,MATCH(C279,Settings!$D$2:$D$16,0)),0)))</f>
      </c>
      <c r="E279" s="9"/>
      <c r="F279" s="11">
        <f>IF(D279="","",IF(E279="",D279,E279))</f>
      </c>
      <c r="G279" s="8"/>
      <c r="H279" s="13">
        <f>IF(A279="","",MONTH(A279))</f>
      </c>
      <c r="I279" s="13">
        <f>IF(A279="","",YEAR(A279))</f>
      </c>
    </row>
    <row r="280" spans="1:9" x14ac:dyDescent="0.25">
      <c r="A280" s="12"/>
      <c r="B280" s="8"/>
      <c r="C280" s="8"/>
      <c r="D280" s="11">
        <f>IF(OR(B280="",C280=""),"",IF(C280="Mow",IFERROR(INDEX(Customers!$D$2:$D$101,MATCH(B280,Customers!$A$2:$A$101,0)),0),IFERROR(INDEX(Settings!$E$2:$E$16,MATCH(C280,Settings!$D$2:$D$16,0)),0)))</f>
      </c>
      <c r="E280" s="9"/>
      <c r="F280" s="11">
        <f>IF(D280="","",IF(E280="",D280,E280))</f>
      </c>
      <c r="G280" s="8"/>
      <c r="H280" s="13">
        <f>IF(A280="","",MONTH(A280))</f>
      </c>
      <c r="I280" s="13">
        <f>IF(A280="","",YEAR(A280))</f>
      </c>
    </row>
    <row r="281" spans="1:9" x14ac:dyDescent="0.25">
      <c r="A281" s="12"/>
      <c r="B281" s="8"/>
      <c r="C281" s="8"/>
      <c r="D281" s="11">
        <f>IF(OR(B281="",C281=""),"",IF(C281="Mow",IFERROR(INDEX(Customers!$D$2:$D$101,MATCH(B281,Customers!$A$2:$A$101,0)),0),IFERROR(INDEX(Settings!$E$2:$E$16,MATCH(C281,Settings!$D$2:$D$16,0)),0)))</f>
      </c>
      <c r="E281" s="9"/>
      <c r="F281" s="11">
        <f>IF(D281="","",IF(E281="",D281,E281))</f>
      </c>
      <c r="G281" s="8"/>
      <c r="H281" s="13">
        <f>IF(A281="","",MONTH(A281))</f>
      </c>
      <c r="I281" s="13">
        <f>IF(A281="","",YEAR(A281))</f>
      </c>
    </row>
    <row r="282" spans="1:9" x14ac:dyDescent="0.25">
      <c r="A282" s="12"/>
      <c r="B282" s="8"/>
      <c r="C282" s="8"/>
      <c r="D282" s="11">
        <f>IF(OR(B282="",C282=""),"",IF(C282="Mow",IFERROR(INDEX(Customers!$D$2:$D$101,MATCH(B282,Customers!$A$2:$A$101,0)),0),IFERROR(INDEX(Settings!$E$2:$E$16,MATCH(C282,Settings!$D$2:$D$16,0)),0)))</f>
      </c>
      <c r="E282" s="9"/>
      <c r="F282" s="11">
        <f>IF(D282="","",IF(E282="",D282,E282))</f>
      </c>
      <c r="G282" s="8"/>
      <c r="H282" s="13">
        <f>IF(A282="","",MONTH(A282))</f>
      </c>
      <c r="I282" s="13">
        <f>IF(A282="","",YEAR(A282))</f>
      </c>
    </row>
    <row r="283" spans="1:9" x14ac:dyDescent="0.25">
      <c r="A283" s="12"/>
      <c r="B283" s="8"/>
      <c r="C283" s="8"/>
      <c r="D283" s="11">
        <f>IF(OR(B283="",C283=""),"",IF(C283="Mow",IFERROR(INDEX(Customers!$D$2:$D$101,MATCH(B283,Customers!$A$2:$A$101,0)),0),IFERROR(INDEX(Settings!$E$2:$E$16,MATCH(C283,Settings!$D$2:$D$16,0)),0)))</f>
      </c>
      <c r="E283" s="9"/>
      <c r="F283" s="11">
        <f>IF(D283="","",IF(E283="",D283,E283))</f>
      </c>
      <c r="G283" s="8"/>
      <c r="H283" s="13">
        <f>IF(A283="","",MONTH(A283))</f>
      </c>
      <c r="I283" s="13">
        <f>IF(A283="","",YEAR(A283))</f>
      </c>
    </row>
    <row r="284" spans="1:9" x14ac:dyDescent="0.25">
      <c r="A284" s="12"/>
      <c r="B284" s="8"/>
      <c r="C284" s="8"/>
      <c r="D284" s="11">
        <f>IF(OR(B284="",C284=""),"",IF(C284="Mow",IFERROR(INDEX(Customers!$D$2:$D$101,MATCH(B284,Customers!$A$2:$A$101,0)),0),IFERROR(INDEX(Settings!$E$2:$E$16,MATCH(C284,Settings!$D$2:$D$16,0)),0)))</f>
      </c>
      <c r="E284" s="9"/>
      <c r="F284" s="11">
        <f>IF(D284="","",IF(E284="",D284,E284))</f>
      </c>
      <c r="G284" s="8"/>
      <c r="H284" s="13">
        <f>IF(A284="","",MONTH(A284))</f>
      </c>
      <c r="I284" s="13">
        <f>IF(A284="","",YEAR(A284))</f>
      </c>
    </row>
    <row r="285" spans="1:9" x14ac:dyDescent="0.25">
      <c r="A285" s="12"/>
      <c r="B285" s="8"/>
      <c r="C285" s="8"/>
      <c r="D285" s="11">
        <f>IF(OR(B285="",C285=""),"",IF(C285="Mow",IFERROR(INDEX(Customers!$D$2:$D$101,MATCH(B285,Customers!$A$2:$A$101,0)),0),IFERROR(INDEX(Settings!$E$2:$E$16,MATCH(C285,Settings!$D$2:$D$16,0)),0)))</f>
      </c>
      <c r="E285" s="9"/>
      <c r="F285" s="11">
        <f>IF(D285="","",IF(E285="",D285,E285))</f>
      </c>
      <c r="G285" s="8"/>
      <c r="H285" s="13">
        <f>IF(A285="","",MONTH(A285))</f>
      </c>
      <c r="I285" s="13">
        <f>IF(A285="","",YEAR(A285))</f>
      </c>
    </row>
    <row r="286" spans="1:9" x14ac:dyDescent="0.25">
      <c r="A286" s="12"/>
      <c r="B286" s="8"/>
      <c r="C286" s="8"/>
      <c r="D286" s="11">
        <f>IF(OR(B286="",C286=""),"",IF(C286="Mow",IFERROR(INDEX(Customers!$D$2:$D$101,MATCH(B286,Customers!$A$2:$A$101,0)),0),IFERROR(INDEX(Settings!$E$2:$E$16,MATCH(C286,Settings!$D$2:$D$16,0)),0)))</f>
      </c>
      <c r="E286" s="9"/>
      <c r="F286" s="11">
        <f>IF(D286="","",IF(E286="",D286,E286))</f>
      </c>
      <c r="G286" s="8"/>
      <c r="H286" s="13">
        <f>IF(A286="","",MONTH(A286))</f>
      </c>
      <c r="I286" s="13">
        <f>IF(A286="","",YEAR(A286))</f>
      </c>
    </row>
    <row r="287" spans="1:9" x14ac:dyDescent="0.25">
      <c r="A287" s="12"/>
      <c r="B287" s="8"/>
      <c r="C287" s="8"/>
      <c r="D287" s="11">
        <f>IF(OR(B287="",C287=""),"",IF(C287="Mow",IFERROR(INDEX(Customers!$D$2:$D$101,MATCH(B287,Customers!$A$2:$A$101,0)),0),IFERROR(INDEX(Settings!$E$2:$E$16,MATCH(C287,Settings!$D$2:$D$16,0)),0)))</f>
      </c>
      <c r="E287" s="9"/>
      <c r="F287" s="11">
        <f>IF(D287="","",IF(E287="",D287,E287))</f>
      </c>
      <c r="G287" s="8"/>
      <c r="H287" s="13">
        <f>IF(A287="","",MONTH(A287))</f>
      </c>
      <c r="I287" s="13">
        <f>IF(A287="","",YEAR(A287))</f>
      </c>
    </row>
    <row r="288" spans="1:9" x14ac:dyDescent="0.25">
      <c r="A288" s="12"/>
      <c r="B288" s="8"/>
      <c r="C288" s="8"/>
      <c r="D288" s="11">
        <f>IF(OR(B288="",C288=""),"",IF(C288="Mow",IFERROR(INDEX(Customers!$D$2:$D$101,MATCH(B288,Customers!$A$2:$A$101,0)),0),IFERROR(INDEX(Settings!$E$2:$E$16,MATCH(C288,Settings!$D$2:$D$16,0)),0)))</f>
      </c>
      <c r="E288" s="9"/>
      <c r="F288" s="11">
        <f>IF(D288="","",IF(E288="",D288,E288))</f>
      </c>
      <c r="G288" s="8"/>
      <c r="H288" s="13">
        <f>IF(A288="","",MONTH(A288))</f>
      </c>
      <c r="I288" s="13">
        <f>IF(A288="","",YEAR(A288))</f>
      </c>
    </row>
    <row r="289" spans="1:9" x14ac:dyDescent="0.25">
      <c r="A289" s="12"/>
      <c r="B289" s="8"/>
      <c r="C289" s="8"/>
      <c r="D289" s="11">
        <f>IF(OR(B289="",C289=""),"",IF(C289="Mow",IFERROR(INDEX(Customers!$D$2:$D$101,MATCH(B289,Customers!$A$2:$A$101,0)),0),IFERROR(INDEX(Settings!$E$2:$E$16,MATCH(C289,Settings!$D$2:$D$16,0)),0)))</f>
      </c>
      <c r="E289" s="9"/>
      <c r="F289" s="11">
        <f>IF(D289="","",IF(E289="",D289,E289))</f>
      </c>
      <c r="G289" s="8"/>
      <c r="H289" s="13">
        <f>IF(A289="","",MONTH(A289))</f>
      </c>
      <c r="I289" s="13">
        <f>IF(A289="","",YEAR(A289))</f>
      </c>
    </row>
    <row r="290" spans="1:9" x14ac:dyDescent="0.25">
      <c r="A290" s="12"/>
      <c r="B290" s="8"/>
      <c r="C290" s="8"/>
      <c r="D290" s="11">
        <f>IF(OR(B290="",C290=""),"",IF(C290="Mow",IFERROR(INDEX(Customers!$D$2:$D$101,MATCH(B290,Customers!$A$2:$A$101,0)),0),IFERROR(INDEX(Settings!$E$2:$E$16,MATCH(C290,Settings!$D$2:$D$16,0)),0)))</f>
      </c>
      <c r="E290" s="9"/>
      <c r="F290" s="11">
        <f>IF(D290="","",IF(E290="",D290,E290))</f>
      </c>
      <c r="G290" s="8"/>
      <c r="H290" s="13">
        <f>IF(A290="","",MONTH(A290))</f>
      </c>
      <c r="I290" s="13">
        <f>IF(A290="","",YEAR(A290))</f>
      </c>
    </row>
    <row r="291" spans="1:9" x14ac:dyDescent="0.25">
      <c r="A291" s="12"/>
      <c r="B291" s="8"/>
      <c r="C291" s="8"/>
      <c r="D291" s="11">
        <f>IF(OR(B291="",C291=""),"",IF(C291="Mow",IFERROR(INDEX(Customers!$D$2:$D$101,MATCH(B291,Customers!$A$2:$A$101,0)),0),IFERROR(INDEX(Settings!$E$2:$E$16,MATCH(C291,Settings!$D$2:$D$16,0)),0)))</f>
      </c>
      <c r="E291" s="9"/>
      <c r="F291" s="11">
        <f>IF(D291="","",IF(E291="",D291,E291))</f>
      </c>
      <c r="G291" s="8"/>
      <c r="H291" s="13">
        <f>IF(A291="","",MONTH(A291))</f>
      </c>
      <c r="I291" s="13">
        <f>IF(A291="","",YEAR(A291))</f>
      </c>
    </row>
    <row r="292" spans="1:9" x14ac:dyDescent="0.25">
      <c r="A292" s="12"/>
      <c r="B292" s="8"/>
      <c r="C292" s="8"/>
      <c r="D292" s="11">
        <f>IF(OR(B292="",C292=""),"",IF(C292="Mow",IFERROR(INDEX(Customers!$D$2:$D$101,MATCH(B292,Customers!$A$2:$A$101,0)),0),IFERROR(INDEX(Settings!$E$2:$E$16,MATCH(C292,Settings!$D$2:$D$16,0)),0)))</f>
      </c>
      <c r="E292" s="9"/>
      <c r="F292" s="11">
        <f>IF(D292="","",IF(E292="",D292,E292))</f>
      </c>
      <c r="G292" s="8"/>
      <c r="H292" s="13">
        <f>IF(A292="","",MONTH(A292))</f>
      </c>
      <c r="I292" s="13">
        <f>IF(A292="","",YEAR(A292))</f>
      </c>
    </row>
    <row r="293" spans="1:9" x14ac:dyDescent="0.25">
      <c r="A293" s="12"/>
      <c r="B293" s="8"/>
      <c r="C293" s="8"/>
      <c r="D293" s="11">
        <f>IF(OR(B293="",C293=""),"",IF(C293="Mow",IFERROR(INDEX(Customers!$D$2:$D$101,MATCH(B293,Customers!$A$2:$A$101,0)),0),IFERROR(INDEX(Settings!$E$2:$E$16,MATCH(C293,Settings!$D$2:$D$16,0)),0)))</f>
      </c>
      <c r="E293" s="9"/>
      <c r="F293" s="11">
        <f>IF(D293="","",IF(E293="",D293,E293))</f>
      </c>
      <c r="G293" s="8"/>
      <c r="H293" s="13">
        <f>IF(A293="","",MONTH(A293))</f>
      </c>
      <c r="I293" s="13">
        <f>IF(A293="","",YEAR(A293))</f>
      </c>
    </row>
    <row r="294" spans="1:9" x14ac:dyDescent="0.25">
      <c r="A294" s="12"/>
      <c r="B294" s="8"/>
      <c r="C294" s="8"/>
      <c r="D294" s="11">
        <f>IF(OR(B294="",C294=""),"",IF(C294="Mow",IFERROR(INDEX(Customers!$D$2:$D$101,MATCH(B294,Customers!$A$2:$A$101,0)),0),IFERROR(INDEX(Settings!$E$2:$E$16,MATCH(C294,Settings!$D$2:$D$16,0)),0)))</f>
      </c>
      <c r="E294" s="9"/>
      <c r="F294" s="11">
        <f>IF(D294="","",IF(E294="",D294,E294))</f>
      </c>
      <c r="G294" s="8"/>
      <c r="H294" s="13">
        <f>IF(A294="","",MONTH(A294))</f>
      </c>
      <c r="I294" s="13">
        <f>IF(A294="","",YEAR(A294))</f>
      </c>
    </row>
    <row r="295" spans="1:9" x14ac:dyDescent="0.25">
      <c r="A295" s="12"/>
      <c r="B295" s="8"/>
      <c r="C295" s="8"/>
      <c r="D295" s="11">
        <f>IF(OR(B295="",C295=""),"",IF(C295="Mow",IFERROR(INDEX(Customers!$D$2:$D$101,MATCH(B295,Customers!$A$2:$A$101,0)),0),IFERROR(INDEX(Settings!$E$2:$E$16,MATCH(C295,Settings!$D$2:$D$16,0)),0)))</f>
      </c>
      <c r="E295" s="9"/>
      <c r="F295" s="11">
        <f>IF(D295="","",IF(E295="",D295,E295))</f>
      </c>
      <c r="G295" s="8"/>
      <c r="H295" s="13">
        <f>IF(A295="","",MONTH(A295))</f>
      </c>
      <c r="I295" s="13">
        <f>IF(A295="","",YEAR(A295))</f>
      </c>
    </row>
    <row r="296" spans="1:9" x14ac:dyDescent="0.25">
      <c r="A296" s="12"/>
      <c r="B296" s="8"/>
      <c r="C296" s="8"/>
      <c r="D296" s="11">
        <f>IF(OR(B296="",C296=""),"",IF(C296="Mow",IFERROR(INDEX(Customers!$D$2:$D$101,MATCH(B296,Customers!$A$2:$A$101,0)),0),IFERROR(INDEX(Settings!$E$2:$E$16,MATCH(C296,Settings!$D$2:$D$16,0)),0)))</f>
      </c>
      <c r="E296" s="9"/>
      <c r="F296" s="11">
        <f>IF(D296="","",IF(E296="",D296,E296))</f>
      </c>
      <c r="G296" s="8"/>
      <c r="H296" s="13">
        <f>IF(A296="","",MONTH(A296))</f>
      </c>
      <c r="I296" s="13">
        <f>IF(A296="","",YEAR(A296))</f>
      </c>
    </row>
    <row r="297" spans="1:9" x14ac:dyDescent="0.25">
      <c r="A297" s="12"/>
      <c r="B297" s="8"/>
      <c r="C297" s="8"/>
      <c r="D297" s="11">
        <f>IF(OR(B297="",C297=""),"",IF(C297="Mow",IFERROR(INDEX(Customers!$D$2:$D$101,MATCH(B297,Customers!$A$2:$A$101,0)),0),IFERROR(INDEX(Settings!$E$2:$E$16,MATCH(C297,Settings!$D$2:$D$16,0)),0)))</f>
      </c>
      <c r="E297" s="9"/>
      <c r="F297" s="11">
        <f>IF(D297="","",IF(E297="",D297,E297))</f>
      </c>
      <c r="G297" s="8"/>
      <c r="H297" s="13">
        <f>IF(A297="","",MONTH(A297))</f>
      </c>
      <c r="I297" s="13">
        <f>IF(A297="","",YEAR(A297))</f>
      </c>
    </row>
    <row r="298" spans="1:9" x14ac:dyDescent="0.25">
      <c r="A298" s="12"/>
      <c r="B298" s="8"/>
      <c r="C298" s="8"/>
      <c r="D298" s="11">
        <f>IF(OR(B298="",C298=""),"",IF(C298="Mow",IFERROR(INDEX(Customers!$D$2:$D$101,MATCH(B298,Customers!$A$2:$A$101,0)),0),IFERROR(INDEX(Settings!$E$2:$E$16,MATCH(C298,Settings!$D$2:$D$16,0)),0)))</f>
      </c>
      <c r="E298" s="9"/>
      <c r="F298" s="11">
        <f>IF(D298="","",IF(E298="",D298,E298))</f>
      </c>
      <c r="G298" s="8"/>
      <c r="H298" s="13">
        <f>IF(A298="","",MONTH(A298))</f>
      </c>
      <c r="I298" s="13">
        <f>IF(A298="","",YEAR(A298))</f>
      </c>
    </row>
    <row r="299" spans="1:9" x14ac:dyDescent="0.25">
      <c r="A299" s="12"/>
      <c r="B299" s="8"/>
      <c r="C299" s="8"/>
      <c r="D299" s="11">
        <f>IF(OR(B299="",C299=""),"",IF(C299="Mow",IFERROR(INDEX(Customers!$D$2:$D$101,MATCH(B299,Customers!$A$2:$A$101,0)),0),IFERROR(INDEX(Settings!$E$2:$E$16,MATCH(C299,Settings!$D$2:$D$16,0)),0)))</f>
      </c>
      <c r="E299" s="9"/>
      <c r="F299" s="11">
        <f>IF(D299="","",IF(E299="",D299,E299))</f>
      </c>
      <c r="G299" s="8"/>
      <c r="H299" s="13">
        <f>IF(A299="","",MONTH(A299))</f>
      </c>
      <c r="I299" s="13">
        <f>IF(A299="","",YEAR(A299))</f>
      </c>
    </row>
    <row r="300" spans="1:9" x14ac:dyDescent="0.25">
      <c r="A300" s="12"/>
      <c r="B300" s="8"/>
      <c r="C300" s="8"/>
      <c r="D300" s="11">
        <f>IF(OR(B300="",C300=""),"",IF(C300="Mow",IFERROR(INDEX(Customers!$D$2:$D$101,MATCH(B300,Customers!$A$2:$A$101,0)),0),IFERROR(INDEX(Settings!$E$2:$E$16,MATCH(C300,Settings!$D$2:$D$16,0)),0)))</f>
      </c>
      <c r="E300" s="9"/>
      <c r="F300" s="11">
        <f>IF(D300="","",IF(E300="",D300,E300))</f>
      </c>
      <c r="G300" s="8"/>
      <c r="H300" s="13">
        <f>IF(A300="","",MONTH(A300))</f>
      </c>
      <c r="I300" s="13">
        <f>IF(A300="","",YEAR(A300))</f>
      </c>
    </row>
    <row r="301" spans="1:9" x14ac:dyDescent="0.25">
      <c r="A301" s="12"/>
      <c r="B301" s="8"/>
      <c r="C301" s="8"/>
      <c r="D301" s="11">
        <f>IF(OR(B301="",C301=""),"",IF(C301="Mow",IFERROR(INDEX(Customers!$D$2:$D$101,MATCH(B301,Customers!$A$2:$A$101,0)),0),IFERROR(INDEX(Settings!$E$2:$E$16,MATCH(C301,Settings!$D$2:$D$16,0)),0)))</f>
      </c>
      <c r="E301" s="9"/>
      <c r="F301" s="11">
        <f>IF(D301="","",IF(E301="",D301,E301))</f>
      </c>
      <c r="G301" s="8"/>
      <c r="H301" s="13">
        <f>IF(A301="","",MONTH(A301))</f>
      </c>
      <c r="I301" s="13">
        <f>IF(A301="","",YEAR(A301))</f>
      </c>
    </row>
    <row r="302" spans="1:9" x14ac:dyDescent="0.25">
      <c r="A302" s="12"/>
      <c r="B302" s="8"/>
      <c r="C302" s="8"/>
      <c r="D302" s="11">
        <f>IF(OR(B302="",C302=""),"",IF(C302="Mow",IFERROR(INDEX(Customers!$D$2:$D$101,MATCH(B302,Customers!$A$2:$A$101,0)),0),IFERROR(INDEX(Settings!$E$2:$E$16,MATCH(C302,Settings!$D$2:$D$16,0)),0)))</f>
      </c>
      <c r="E302" s="9"/>
      <c r="F302" s="11">
        <f>IF(D302="","",IF(E302="",D302,E302))</f>
      </c>
      <c r="G302" s="8"/>
      <c r="H302" s="13">
        <f>IF(A302="","",MONTH(A302))</f>
      </c>
      <c r="I302" s="13">
        <f>IF(A302="","",YEAR(A302))</f>
      </c>
    </row>
    <row r="303" spans="1:9" x14ac:dyDescent="0.25">
      <c r="A303" s="12"/>
      <c r="B303" s="8"/>
      <c r="C303" s="8"/>
      <c r="D303" s="11">
        <f>IF(OR(B303="",C303=""),"",IF(C303="Mow",IFERROR(INDEX(Customers!$D$2:$D$101,MATCH(B303,Customers!$A$2:$A$101,0)),0),IFERROR(INDEX(Settings!$E$2:$E$16,MATCH(C303,Settings!$D$2:$D$16,0)),0)))</f>
      </c>
      <c r="E303" s="9"/>
      <c r="F303" s="11">
        <f>IF(D303="","",IF(E303="",D303,E303))</f>
      </c>
      <c r="G303" s="8"/>
      <c r="H303" s="13">
        <f>IF(A303="","",MONTH(A303))</f>
      </c>
      <c r="I303" s="13">
        <f>IF(A303="","",YEAR(A303))</f>
      </c>
    </row>
    <row r="304" spans="1:9" x14ac:dyDescent="0.25">
      <c r="A304" s="12"/>
      <c r="B304" s="8"/>
      <c r="C304" s="8"/>
      <c r="D304" s="11">
        <f>IF(OR(B304="",C304=""),"",IF(C304="Mow",IFERROR(INDEX(Customers!$D$2:$D$101,MATCH(B304,Customers!$A$2:$A$101,0)),0),IFERROR(INDEX(Settings!$E$2:$E$16,MATCH(C304,Settings!$D$2:$D$16,0)),0)))</f>
      </c>
      <c r="E304" s="9"/>
      <c r="F304" s="11">
        <f>IF(D304="","",IF(E304="",D304,E304))</f>
      </c>
      <c r="G304" s="8"/>
      <c r="H304" s="13">
        <f>IF(A304="","",MONTH(A304))</f>
      </c>
      <c r="I304" s="13">
        <f>IF(A304="","",YEAR(A304))</f>
      </c>
    </row>
    <row r="305" spans="1:9" x14ac:dyDescent="0.25">
      <c r="A305" s="12"/>
      <c r="B305" s="8"/>
      <c r="C305" s="8"/>
      <c r="D305" s="11">
        <f>IF(OR(B305="",C305=""),"",IF(C305="Mow",IFERROR(INDEX(Customers!$D$2:$D$101,MATCH(B305,Customers!$A$2:$A$101,0)),0),IFERROR(INDEX(Settings!$E$2:$E$16,MATCH(C305,Settings!$D$2:$D$16,0)),0)))</f>
      </c>
      <c r="E305" s="9"/>
      <c r="F305" s="11">
        <f>IF(D305="","",IF(E305="",D305,E305))</f>
      </c>
      <c r="G305" s="8"/>
      <c r="H305" s="13">
        <f>IF(A305="","",MONTH(A305))</f>
      </c>
      <c r="I305" s="13">
        <f>IF(A305="","",YEAR(A305))</f>
      </c>
    </row>
    <row r="306" spans="1:9" x14ac:dyDescent="0.25">
      <c r="A306" s="12"/>
      <c r="B306" s="8"/>
      <c r="C306" s="8"/>
      <c r="D306" s="11">
        <f>IF(OR(B306="",C306=""),"",IF(C306="Mow",IFERROR(INDEX(Customers!$D$2:$D$101,MATCH(B306,Customers!$A$2:$A$101,0)),0),IFERROR(INDEX(Settings!$E$2:$E$16,MATCH(C306,Settings!$D$2:$D$16,0)),0)))</f>
      </c>
      <c r="E306" s="9"/>
      <c r="F306" s="11">
        <f>IF(D306="","",IF(E306="",D306,E306))</f>
      </c>
      <c r="G306" s="8"/>
      <c r="H306" s="13">
        <f>IF(A306="","",MONTH(A306))</f>
      </c>
      <c r="I306" s="13">
        <f>IF(A306="","",YEAR(A306))</f>
      </c>
    </row>
    <row r="307" spans="1:9" x14ac:dyDescent="0.25">
      <c r="A307" s="12"/>
      <c r="B307" s="8"/>
      <c r="C307" s="8"/>
      <c r="D307" s="11">
        <f>IF(OR(B307="",C307=""),"",IF(C307="Mow",IFERROR(INDEX(Customers!$D$2:$D$101,MATCH(B307,Customers!$A$2:$A$101,0)),0),IFERROR(INDEX(Settings!$E$2:$E$16,MATCH(C307,Settings!$D$2:$D$16,0)),0)))</f>
      </c>
      <c r="E307" s="9"/>
      <c r="F307" s="11">
        <f>IF(D307="","",IF(E307="",D307,E307))</f>
      </c>
      <c r="G307" s="8"/>
      <c r="H307" s="13">
        <f>IF(A307="","",MONTH(A307))</f>
      </c>
      <c r="I307" s="13">
        <f>IF(A307="","",YEAR(A307))</f>
      </c>
    </row>
    <row r="308" spans="1:9" x14ac:dyDescent="0.25">
      <c r="A308" s="12"/>
      <c r="B308" s="8"/>
      <c r="C308" s="8"/>
      <c r="D308" s="11">
        <f>IF(OR(B308="",C308=""),"",IF(C308="Mow",IFERROR(INDEX(Customers!$D$2:$D$101,MATCH(B308,Customers!$A$2:$A$101,0)),0),IFERROR(INDEX(Settings!$E$2:$E$16,MATCH(C308,Settings!$D$2:$D$16,0)),0)))</f>
      </c>
      <c r="E308" s="9"/>
      <c r="F308" s="11">
        <f>IF(D308="","",IF(E308="",D308,E308))</f>
      </c>
      <c r="G308" s="8"/>
      <c r="H308" s="13">
        <f>IF(A308="","",MONTH(A308))</f>
      </c>
      <c r="I308" s="13">
        <f>IF(A308="","",YEAR(A308))</f>
      </c>
    </row>
    <row r="309" spans="1:9" x14ac:dyDescent="0.25">
      <c r="A309" s="12"/>
      <c r="B309" s="8"/>
      <c r="C309" s="8"/>
      <c r="D309" s="11">
        <f>IF(OR(B309="",C309=""),"",IF(C309="Mow",IFERROR(INDEX(Customers!$D$2:$D$101,MATCH(B309,Customers!$A$2:$A$101,0)),0),IFERROR(INDEX(Settings!$E$2:$E$16,MATCH(C309,Settings!$D$2:$D$16,0)),0)))</f>
      </c>
      <c r="E309" s="9"/>
      <c r="F309" s="11">
        <f>IF(D309="","",IF(E309="",D309,E309))</f>
      </c>
      <c r="G309" s="8"/>
      <c r="H309" s="13">
        <f>IF(A309="","",MONTH(A309))</f>
      </c>
      <c r="I309" s="13">
        <f>IF(A309="","",YEAR(A309))</f>
      </c>
    </row>
    <row r="310" spans="1:9" x14ac:dyDescent="0.25">
      <c r="A310" s="12"/>
      <c r="B310" s="8"/>
      <c r="C310" s="8"/>
      <c r="D310" s="11">
        <f>IF(OR(B310="",C310=""),"",IF(C310="Mow",IFERROR(INDEX(Customers!$D$2:$D$101,MATCH(B310,Customers!$A$2:$A$101,0)),0),IFERROR(INDEX(Settings!$E$2:$E$16,MATCH(C310,Settings!$D$2:$D$16,0)),0)))</f>
      </c>
      <c r="E310" s="9"/>
      <c r="F310" s="11">
        <f>IF(D310="","",IF(E310="",D310,E310))</f>
      </c>
      <c r="G310" s="8"/>
      <c r="H310" s="13">
        <f>IF(A310="","",MONTH(A310))</f>
      </c>
      <c r="I310" s="13">
        <f>IF(A310="","",YEAR(A310))</f>
      </c>
    </row>
    <row r="311" spans="1:9" x14ac:dyDescent="0.25">
      <c r="A311" s="12"/>
      <c r="B311" s="8"/>
      <c r="C311" s="8"/>
      <c r="D311" s="11">
        <f>IF(OR(B311="",C311=""),"",IF(C311="Mow",IFERROR(INDEX(Customers!$D$2:$D$101,MATCH(B311,Customers!$A$2:$A$101,0)),0),IFERROR(INDEX(Settings!$E$2:$E$16,MATCH(C311,Settings!$D$2:$D$16,0)),0)))</f>
      </c>
      <c r="E311" s="9"/>
      <c r="F311" s="11">
        <f>IF(D311="","",IF(E311="",D311,E311))</f>
      </c>
      <c r="G311" s="8"/>
      <c r="H311" s="13">
        <f>IF(A311="","",MONTH(A311))</f>
      </c>
      <c r="I311" s="13">
        <f>IF(A311="","",YEAR(A311))</f>
      </c>
    </row>
    <row r="312" spans="1:9" x14ac:dyDescent="0.25">
      <c r="A312" s="12"/>
      <c r="B312" s="8"/>
      <c r="C312" s="8"/>
      <c r="D312" s="11">
        <f>IF(OR(B312="",C312=""),"",IF(C312="Mow",IFERROR(INDEX(Customers!$D$2:$D$101,MATCH(B312,Customers!$A$2:$A$101,0)),0),IFERROR(INDEX(Settings!$E$2:$E$16,MATCH(C312,Settings!$D$2:$D$16,0)),0)))</f>
      </c>
      <c r="E312" s="9"/>
      <c r="F312" s="11">
        <f>IF(D312="","",IF(E312="",D312,E312))</f>
      </c>
      <c r="G312" s="8"/>
      <c r="H312" s="13">
        <f>IF(A312="","",MONTH(A312))</f>
      </c>
      <c r="I312" s="13">
        <f>IF(A312="","",YEAR(A312))</f>
      </c>
    </row>
    <row r="313" spans="1:9" x14ac:dyDescent="0.25">
      <c r="A313" s="12"/>
      <c r="B313" s="8"/>
      <c r="C313" s="8"/>
      <c r="D313" s="11">
        <f>IF(OR(B313="",C313=""),"",IF(C313="Mow",IFERROR(INDEX(Customers!$D$2:$D$101,MATCH(B313,Customers!$A$2:$A$101,0)),0),IFERROR(INDEX(Settings!$E$2:$E$16,MATCH(C313,Settings!$D$2:$D$16,0)),0)))</f>
      </c>
      <c r="E313" s="9"/>
      <c r="F313" s="11">
        <f>IF(D313="","",IF(E313="",D313,E313))</f>
      </c>
      <c r="G313" s="8"/>
      <c r="H313" s="13">
        <f>IF(A313="","",MONTH(A313))</f>
      </c>
      <c r="I313" s="13">
        <f>IF(A313="","",YEAR(A313))</f>
      </c>
    </row>
    <row r="314" spans="1:9" x14ac:dyDescent="0.25">
      <c r="A314" s="12"/>
      <c r="B314" s="8"/>
      <c r="C314" s="8"/>
      <c r="D314" s="11">
        <f>IF(OR(B314="",C314=""),"",IF(C314="Mow",IFERROR(INDEX(Customers!$D$2:$D$101,MATCH(B314,Customers!$A$2:$A$101,0)),0),IFERROR(INDEX(Settings!$E$2:$E$16,MATCH(C314,Settings!$D$2:$D$16,0)),0)))</f>
      </c>
      <c r="E314" s="9"/>
      <c r="F314" s="11">
        <f>IF(D314="","",IF(E314="",D314,E314))</f>
      </c>
      <c r="G314" s="8"/>
      <c r="H314" s="13">
        <f>IF(A314="","",MONTH(A314))</f>
      </c>
      <c r="I314" s="13">
        <f>IF(A314="","",YEAR(A314))</f>
      </c>
    </row>
    <row r="315" spans="1:9" x14ac:dyDescent="0.25">
      <c r="A315" s="12"/>
      <c r="B315" s="8"/>
      <c r="C315" s="8"/>
      <c r="D315" s="11">
        <f>IF(OR(B315="",C315=""),"",IF(C315="Mow",IFERROR(INDEX(Customers!$D$2:$D$101,MATCH(B315,Customers!$A$2:$A$101,0)),0),IFERROR(INDEX(Settings!$E$2:$E$16,MATCH(C315,Settings!$D$2:$D$16,0)),0)))</f>
      </c>
      <c r="E315" s="9"/>
      <c r="F315" s="11">
        <f>IF(D315="","",IF(E315="",D315,E315))</f>
      </c>
      <c r="G315" s="8"/>
      <c r="H315" s="13">
        <f>IF(A315="","",MONTH(A315))</f>
      </c>
      <c r="I315" s="13">
        <f>IF(A315="","",YEAR(A315))</f>
      </c>
    </row>
    <row r="316" spans="1:9" x14ac:dyDescent="0.25">
      <c r="A316" s="12"/>
      <c r="B316" s="8"/>
      <c r="C316" s="8"/>
      <c r="D316" s="11">
        <f>IF(OR(B316="",C316=""),"",IF(C316="Mow",IFERROR(INDEX(Customers!$D$2:$D$101,MATCH(B316,Customers!$A$2:$A$101,0)),0),IFERROR(INDEX(Settings!$E$2:$E$16,MATCH(C316,Settings!$D$2:$D$16,0)),0)))</f>
      </c>
      <c r="E316" s="9"/>
      <c r="F316" s="11">
        <f>IF(D316="","",IF(E316="",D316,E316))</f>
      </c>
      <c r="G316" s="8"/>
      <c r="H316" s="13">
        <f>IF(A316="","",MONTH(A316))</f>
      </c>
      <c r="I316" s="13">
        <f>IF(A316="","",YEAR(A316))</f>
      </c>
    </row>
    <row r="317" spans="1:9" x14ac:dyDescent="0.25">
      <c r="A317" s="12"/>
      <c r="B317" s="8"/>
      <c r="C317" s="8"/>
      <c r="D317" s="11">
        <f>IF(OR(B317="",C317=""),"",IF(C317="Mow",IFERROR(INDEX(Customers!$D$2:$D$101,MATCH(B317,Customers!$A$2:$A$101,0)),0),IFERROR(INDEX(Settings!$E$2:$E$16,MATCH(C317,Settings!$D$2:$D$16,0)),0)))</f>
      </c>
      <c r="E317" s="9"/>
      <c r="F317" s="11">
        <f>IF(D317="","",IF(E317="",D317,E317))</f>
      </c>
      <c r="G317" s="8"/>
      <c r="H317" s="13">
        <f>IF(A317="","",MONTH(A317))</f>
      </c>
      <c r="I317" s="13">
        <f>IF(A317="","",YEAR(A317))</f>
      </c>
    </row>
    <row r="318" spans="1:9" x14ac:dyDescent="0.25">
      <c r="A318" s="12"/>
      <c r="B318" s="8"/>
      <c r="C318" s="8"/>
      <c r="D318" s="11">
        <f>IF(OR(B318="",C318=""),"",IF(C318="Mow",IFERROR(INDEX(Customers!$D$2:$D$101,MATCH(B318,Customers!$A$2:$A$101,0)),0),IFERROR(INDEX(Settings!$E$2:$E$16,MATCH(C318,Settings!$D$2:$D$16,0)),0)))</f>
      </c>
      <c r="E318" s="9"/>
      <c r="F318" s="11">
        <f>IF(D318="","",IF(E318="",D318,E318))</f>
      </c>
      <c r="G318" s="8"/>
      <c r="H318" s="13">
        <f>IF(A318="","",MONTH(A318))</f>
      </c>
      <c r="I318" s="13">
        <f>IF(A318="","",YEAR(A318))</f>
      </c>
    </row>
    <row r="319" spans="1:9" x14ac:dyDescent="0.25">
      <c r="A319" s="12"/>
      <c r="B319" s="8"/>
      <c r="C319" s="8"/>
      <c r="D319" s="11">
        <f>IF(OR(B319="",C319=""),"",IF(C319="Mow",IFERROR(INDEX(Customers!$D$2:$D$101,MATCH(B319,Customers!$A$2:$A$101,0)),0),IFERROR(INDEX(Settings!$E$2:$E$16,MATCH(C319,Settings!$D$2:$D$16,0)),0)))</f>
      </c>
      <c r="E319" s="9"/>
      <c r="F319" s="11">
        <f>IF(D319="","",IF(E319="",D319,E319))</f>
      </c>
      <c r="G319" s="8"/>
      <c r="H319" s="13">
        <f>IF(A319="","",MONTH(A319))</f>
      </c>
      <c r="I319" s="13">
        <f>IF(A319="","",YEAR(A319))</f>
      </c>
    </row>
    <row r="320" spans="1:9" x14ac:dyDescent="0.25">
      <c r="A320" s="12"/>
      <c r="B320" s="8"/>
      <c r="C320" s="8"/>
      <c r="D320" s="11">
        <f>IF(OR(B320="",C320=""),"",IF(C320="Mow",IFERROR(INDEX(Customers!$D$2:$D$101,MATCH(B320,Customers!$A$2:$A$101,0)),0),IFERROR(INDEX(Settings!$E$2:$E$16,MATCH(C320,Settings!$D$2:$D$16,0)),0)))</f>
      </c>
      <c r="E320" s="9"/>
      <c r="F320" s="11">
        <f>IF(D320="","",IF(E320="",D320,E320))</f>
      </c>
      <c r="G320" s="8"/>
      <c r="H320" s="13">
        <f>IF(A320="","",MONTH(A320))</f>
      </c>
      <c r="I320" s="13">
        <f>IF(A320="","",YEAR(A320))</f>
      </c>
    </row>
    <row r="321" spans="1:9" x14ac:dyDescent="0.25">
      <c r="A321" s="12"/>
      <c r="B321" s="8"/>
      <c r="C321" s="8"/>
      <c r="D321" s="11">
        <f>IF(OR(B321="",C321=""),"",IF(C321="Mow",IFERROR(INDEX(Customers!$D$2:$D$101,MATCH(B321,Customers!$A$2:$A$101,0)),0),IFERROR(INDEX(Settings!$E$2:$E$16,MATCH(C321,Settings!$D$2:$D$16,0)),0)))</f>
      </c>
      <c r="E321" s="9"/>
      <c r="F321" s="11">
        <f>IF(D321="","",IF(E321="",D321,E321))</f>
      </c>
      <c r="G321" s="8"/>
      <c r="H321" s="13">
        <f>IF(A321="","",MONTH(A321))</f>
      </c>
      <c r="I321" s="13">
        <f>IF(A321="","",YEAR(A321))</f>
      </c>
    </row>
    <row r="322" spans="1:9" x14ac:dyDescent="0.25">
      <c r="A322" s="12"/>
      <c r="B322" s="8"/>
      <c r="C322" s="8"/>
      <c r="D322" s="11">
        <f>IF(OR(B322="",C322=""),"",IF(C322="Mow",IFERROR(INDEX(Customers!$D$2:$D$101,MATCH(B322,Customers!$A$2:$A$101,0)),0),IFERROR(INDEX(Settings!$E$2:$E$16,MATCH(C322,Settings!$D$2:$D$16,0)),0)))</f>
      </c>
      <c r="E322" s="9"/>
      <c r="F322" s="11">
        <f>IF(D322="","",IF(E322="",D322,E322))</f>
      </c>
      <c r="G322" s="8"/>
      <c r="H322" s="13">
        <f>IF(A322="","",MONTH(A322))</f>
      </c>
      <c r="I322" s="13">
        <f>IF(A322="","",YEAR(A322))</f>
      </c>
    </row>
    <row r="323" spans="1:9" x14ac:dyDescent="0.25">
      <c r="A323" s="12"/>
      <c r="B323" s="8"/>
      <c r="C323" s="8"/>
      <c r="D323" s="11">
        <f>IF(OR(B323="",C323=""),"",IF(C323="Mow",IFERROR(INDEX(Customers!$D$2:$D$101,MATCH(B323,Customers!$A$2:$A$101,0)),0),IFERROR(INDEX(Settings!$E$2:$E$16,MATCH(C323,Settings!$D$2:$D$16,0)),0)))</f>
      </c>
      <c r="E323" s="9"/>
      <c r="F323" s="11">
        <f>IF(D323="","",IF(E323="",D323,E323))</f>
      </c>
      <c r="G323" s="8"/>
      <c r="H323" s="13">
        <f>IF(A323="","",MONTH(A323))</f>
      </c>
      <c r="I323" s="13">
        <f>IF(A323="","",YEAR(A323))</f>
      </c>
    </row>
    <row r="324" spans="1:9" x14ac:dyDescent="0.25">
      <c r="A324" s="12"/>
      <c r="B324" s="8"/>
      <c r="C324" s="8"/>
      <c r="D324" s="11">
        <f>IF(OR(B324="",C324=""),"",IF(C324="Mow",IFERROR(INDEX(Customers!$D$2:$D$101,MATCH(B324,Customers!$A$2:$A$101,0)),0),IFERROR(INDEX(Settings!$E$2:$E$16,MATCH(C324,Settings!$D$2:$D$16,0)),0)))</f>
      </c>
      <c r="E324" s="9"/>
      <c r="F324" s="11">
        <f>IF(D324="","",IF(E324="",D324,E324))</f>
      </c>
      <c r="G324" s="8"/>
      <c r="H324" s="13">
        <f>IF(A324="","",MONTH(A324))</f>
      </c>
      <c r="I324" s="13">
        <f>IF(A324="","",YEAR(A324))</f>
      </c>
    </row>
    <row r="325" spans="1:9" x14ac:dyDescent="0.25">
      <c r="A325" s="12"/>
      <c r="B325" s="8"/>
      <c r="C325" s="8"/>
      <c r="D325" s="11">
        <f>IF(OR(B325="",C325=""),"",IF(C325="Mow",IFERROR(INDEX(Customers!$D$2:$D$101,MATCH(B325,Customers!$A$2:$A$101,0)),0),IFERROR(INDEX(Settings!$E$2:$E$16,MATCH(C325,Settings!$D$2:$D$16,0)),0)))</f>
      </c>
      <c r="E325" s="9"/>
      <c r="F325" s="11">
        <f>IF(D325="","",IF(E325="",D325,E325))</f>
      </c>
      <c r="G325" s="8"/>
      <c r="H325" s="13">
        <f>IF(A325="","",MONTH(A325))</f>
      </c>
      <c r="I325" s="13">
        <f>IF(A325="","",YEAR(A325))</f>
      </c>
    </row>
    <row r="326" spans="1:9" x14ac:dyDescent="0.25">
      <c r="A326" s="12"/>
      <c r="B326" s="8"/>
      <c r="C326" s="8"/>
      <c r="D326" s="11">
        <f>IF(OR(B326="",C326=""),"",IF(C326="Mow",IFERROR(INDEX(Customers!$D$2:$D$101,MATCH(B326,Customers!$A$2:$A$101,0)),0),IFERROR(INDEX(Settings!$E$2:$E$16,MATCH(C326,Settings!$D$2:$D$16,0)),0)))</f>
      </c>
      <c r="E326" s="9"/>
      <c r="F326" s="11">
        <f>IF(D326="","",IF(E326="",D326,E326))</f>
      </c>
      <c r="G326" s="8"/>
      <c r="H326" s="13">
        <f>IF(A326="","",MONTH(A326))</f>
      </c>
      <c r="I326" s="13">
        <f>IF(A326="","",YEAR(A326))</f>
      </c>
    </row>
    <row r="327" spans="1:9" x14ac:dyDescent="0.25">
      <c r="A327" s="12"/>
      <c r="B327" s="8"/>
      <c r="C327" s="8"/>
      <c r="D327" s="11">
        <f>IF(OR(B327="",C327=""),"",IF(C327="Mow",IFERROR(INDEX(Customers!$D$2:$D$101,MATCH(B327,Customers!$A$2:$A$101,0)),0),IFERROR(INDEX(Settings!$E$2:$E$16,MATCH(C327,Settings!$D$2:$D$16,0)),0)))</f>
      </c>
      <c r="E327" s="9"/>
      <c r="F327" s="11">
        <f>IF(D327="","",IF(E327="",D327,E327))</f>
      </c>
      <c r="G327" s="8"/>
      <c r="H327" s="13">
        <f>IF(A327="","",MONTH(A327))</f>
      </c>
      <c r="I327" s="13">
        <f>IF(A327="","",YEAR(A327))</f>
      </c>
    </row>
    <row r="328" spans="1:9" x14ac:dyDescent="0.25">
      <c r="A328" s="12"/>
      <c r="B328" s="8"/>
      <c r="C328" s="8"/>
      <c r="D328" s="11">
        <f>IF(OR(B328="",C328=""),"",IF(C328="Mow",IFERROR(INDEX(Customers!$D$2:$D$101,MATCH(B328,Customers!$A$2:$A$101,0)),0),IFERROR(INDEX(Settings!$E$2:$E$16,MATCH(C328,Settings!$D$2:$D$16,0)),0)))</f>
      </c>
      <c r="E328" s="9"/>
      <c r="F328" s="11">
        <f>IF(D328="","",IF(E328="",D328,E328))</f>
      </c>
      <c r="G328" s="8"/>
      <c r="H328" s="13">
        <f>IF(A328="","",MONTH(A328))</f>
      </c>
      <c r="I328" s="13">
        <f>IF(A328="","",YEAR(A328))</f>
      </c>
    </row>
    <row r="329" spans="1:9" x14ac:dyDescent="0.25">
      <c r="A329" s="12"/>
      <c r="B329" s="8"/>
      <c r="C329" s="8"/>
      <c r="D329" s="11">
        <f>IF(OR(B329="",C329=""),"",IF(C329="Mow",IFERROR(INDEX(Customers!$D$2:$D$101,MATCH(B329,Customers!$A$2:$A$101,0)),0),IFERROR(INDEX(Settings!$E$2:$E$16,MATCH(C329,Settings!$D$2:$D$16,0)),0)))</f>
      </c>
      <c r="E329" s="9"/>
      <c r="F329" s="11">
        <f>IF(D329="","",IF(E329="",D329,E329))</f>
      </c>
      <c r="G329" s="8"/>
      <c r="H329" s="13">
        <f>IF(A329="","",MONTH(A329))</f>
      </c>
      <c r="I329" s="13">
        <f>IF(A329="","",YEAR(A329))</f>
      </c>
    </row>
    <row r="330" spans="1:9" x14ac:dyDescent="0.25">
      <c r="A330" s="12"/>
      <c r="B330" s="8"/>
      <c r="C330" s="8"/>
      <c r="D330" s="11">
        <f>IF(OR(B330="",C330=""),"",IF(C330="Mow",IFERROR(INDEX(Customers!$D$2:$D$101,MATCH(B330,Customers!$A$2:$A$101,0)),0),IFERROR(INDEX(Settings!$E$2:$E$16,MATCH(C330,Settings!$D$2:$D$16,0)),0)))</f>
      </c>
      <c r="E330" s="9"/>
      <c r="F330" s="11">
        <f>IF(D330="","",IF(E330="",D330,E330))</f>
      </c>
      <c r="G330" s="8"/>
      <c r="H330" s="13">
        <f>IF(A330="","",MONTH(A330))</f>
      </c>
      <c r="I330" s="13">
        <f>IF(A330="","",YEAR(A330))</f>
      </c>
    </row>
    <row r="331" spans="1:9" x14ac:dyDescent="0.25">
      <c r="A331" s="12"/>
      <c r="B331" s="8"/>
      <c r="C331" s="8"/>
      <c r="D331" s="11">
        <f>IF(OR(B331="",C331=""),"",IF(C331="Mow",IFERROR(INDEX(Customers!$D$2:$D$101,MATCH(B331,Customers!$A$2:$A$101,0)),0),IFERROR(INDEX(Settings!$E$2:$E$16,MATCH(C331,Settings!$D$2:$D$16,0)),0)))</f>
      </c>
      <c r="E331" s="9"/>
      <c r="F331" s="11">
        <f>IF(D331="","",IF(E331="",D331,E331))</f>
      </c>
      <c r="G331" s="8"/>
      <c r="H331" s="13">
        <f>IF(A331="","",MONTH(A331))</f>
      </c>
      <c r="I331" s="13">
        <f>IF(A331="","",YEAR(A331))</f>
      </c>
    </row>
    <row r="332" spans="1:9" x14ac:dyDescent="0.25">
      <c r="A332" s="12"/>
      <c r="B332" s="8"/>
      <c r="C332" s="8"/>
      <c r="D332" s="11">
        <f>IF(OR(B332="",C332=""),"",IF(C332="Mow",IFERROR(INDEX(Customers!$D$2:$D$101,MATCH(B332,Customers!$A$2:$A$101,0)),0),IFERROR(INDEX(Settings!$E$2:$E$16,MATCH(C332,Settings!$D$2:$D$16,0)),0)))</f>
      </c>
      <c r="E332" s="9"/>
      <c r="F332" s="11">
        <f>IF(D332="","",IF(E332="",D332,E332))</f>
      </c>
      <c r="G332" s="8"/>
      <c r="H332" s="13">
        <f>IF(A332="","",MONTH(A332))</f>
      </c>
      <c r="I332" s="13">
        <f>IF(A332="","",YEAR(A332))</f>
      </c>
    </row>
    <row r="333" spans="1:9" x14ac:dyDescent="0.25">
      <c r="A333" s="12"/>
      <c r="B333" s="8"/>
      <c r="C333" s="8"/>
      <c r="D333" s="11">
        <f>IF(OR(B333="",C333=""),"",IF(C333="Mow",IFERROR(INDEX(Customers!$D$2:$D$101,MATCH(B333,Customers!$A$2:$A$101,0)),0),IFERROR(INDEX(Settings!$E$2:$E$16,MATCH(C333,Settings!$D$2:$D$16,0)),0)))</f>
      </c>
      <c r="E333" s="9"/>
      <c r="F333" s="11">
        <f>IF(D333="","",IF(E333="",D333,E333))</f>
      </c>
      <c r="G333" s="8"/>
      <c r="H333" s="13">
        <f>IF(A333="","",MONTH(A333))</f>
      </c>
      <c r="I333" s="13">
        <f>IF(A333="","",YEAR(A333))</f>
      </c>
    </row>
    <row r="334" spans="1:9" x14ac:dyDescent="0.25">
      <c r="A334" s="12"/>
      <c r="B334" s="8"/>
      <c r="C334" s="8"/>
      <c r="D334" s="11">
        <f>IF(OR(B334="",C334=""),"",IF(C334="Mow",IFERROR(INDEX(Customers!$D$2:$D$101,MATCH(B334,Customers!$A$2:$A$101,0)),0),IFERROR(INDEX(Settings!$E$2:$E$16,MATCH(C334,Settings!$D$2:$D$16,0)),0)))</f>
      </c>
      <c r="E334" s="9"/>
      <c r="F334" s="11">
        <f>IF(D334="","",IF(E334="",D334,E334))</f>
      </c>
      <c r="G334" s="8"/>
      <c r="H334" s="13">
        <f>IF(A334="","",MONTH(A334))</f>
      </c>
      <c r="I334" s="13">
        <f>IF(A334="","",YEAR(A334))</f>
      </c>
    </row>
    <row r="335" spans="1:9" x14ac:dyDescent="0.25">
      <c r="A335" s="12"/>
      <c r="B335" s="8"/>
      <c r="C335" s="8"/>
      <c r="D335" s="11">
        <f>IF(OR(B335="",C335=""),"",IF(C335="Mow",IFERROR(INDEX(Customers!$D$2:$D$101,MATCH(B335,Customers!$A$2:$A$101,0)),0),IFERROR(INDEX(Settings!$E$2:$E$16,MATCH(C335,Settings!$D$2:$D$16,0)),0)))</f>
      </c>
      <c r="E335" s="9"/>
      <c r="F335" s="11">
        <f>IF(D335="","",IF(E335="",D335,E335))</f>
      </c>
      <c r="G335" s="8"/>
      <c r="H335" s="13">
        <f>IF(A335="","",MONTH(A335))</f>
      </c>
      <c r="I335" s="13">
        <f>IF(A335="","",YEAR(A335))</f>
      </c>
    </row>
    <row r="336" spans="1:9" x14ac:dyDescent="0.25">
      <c r="A336" s="12"/>
      <c r="B336" s="8"/>
      <c r="C336" s="8"/>
      <c r="D336" s="11">
        <f>IF(OR(B336="",C336=""),"",IF(C336="Mow",IFERROR(INDEX(Customers!$D$2:$D$101,MATCH(B336,Customers!$A$2:$A$101,0)),0),IFERROR(INDEX(Settings!$E$2:$E$16,MATCH(C336,Settings!$D$2:$D$16,0)),0)))</f>
      </c>
      <c r="E336" s="9"/>
      <c r="F336" s="11">
        <f>IF(D336="","",IF(E336="",D336,E336))</f>
      </c>
      <c r="G336" s="8"/>
      <c r="H336" s="13">
        <f>IF(A336="","",MONTH(A336))</f>
      </c>
      <c r="I336" s="13">
        <f>IF(A336="","",YEAR(A336))</f>
      </c>
    </row>
    <row r="337" spans="1:9" x14ac:dyDescent="0.25">
      <c r="A337" s="12"/>
      <c r="B337" s="8"/>
      <c r="C337" s="8"/>
      <c r="D337" s="11">
        <f>IF(OR(B337="",C337=""),"",IF(C337="Mow",IFERROR(INDEX(Customers!$D$2:$D$101,MATCH(B337,Customers!$A$2:$A$101,0)),0),IFERROR(INDEX(Settings!$E$2:$E$16,MATCH(C337,Settings!$D$2:$D$16,0)),0)))</f>
      </c>
      <c r="E337" s="9"/>
      <c r="F337" s="11">
        <f>IF(D337="","",IF(E337="",D337,E337))</f>
      </c>
      <c r="G337" s="8"/>
      <c r="H337" s="13">
        <f>IF(A337="","",MONTH(A337))</f>
      </c>
      <c r="I337" s="13">
        <f>IF(A337="","",YEAR(A337))</f>
      </c>
    </row>
    <row r="338" spans="1:9" x14ac:dyDescent="0.25">
      <c r="A338" s="12"/>
      <c r="B338" s="8"/>
      <c r="C338" s="8"/>
      <c r="D338" s="11">
        <f>IF(OR(B338="",C338=""),"",IF(C338="Mow",IFERROR(INDEX(Customers!$D$2:$D$101,MATCH(B338,Customers!$A$2:$A$101,0)),0),IFERROR(INDEX(Settings!$E$2:$E$16,MATCH(C338,Settings!$D$2:$D$16,0)),0)))</f>
      </c>
      <c r="E338" s="9"/>
      <c r="F338" s="11">
        <f>IF(D338="","",IF(E338="",D338,E338))</f>
      </c>
      <c r="G338" s="8"/>
      <c r="H338" s="13">
        <f>IF(A338="","",MONTH(A338))</f>
      </c>
      <c r="I338" s="13">
        <f>IF(A338="","",YEAR(A338))</f>
      </c>
    </row>
    <row r="339" spans="1:9" x14ac:dyDescent="0.25">
      <c r="A339" s="12"/>
      <c r="B339" s="8"/>
      <c r="C339" s="8"/>
      <c r="D339" s="11">
        <f>IF(OR(B339="",C339=""),"",IF(C339="Mow",IFERROR(INDEX(Customers!$D$2:$D$101,MATCH(B339,Customers!$A$2:$A$101,0)),0),IFERROR(INDEX(Settings!$E$2:$E$16,MATCH(C339,Settings!$D$2:$D$16,0)),0)))</f>
      </c>
      <c r="E339" s="9"/>
      <c r="F339" s="11">
        <f>IF(D339="","",IF(E339="",D339,E339))</f>
      </c>
      <c r="G339" s="8"/>
      <c r="H339" s="13">
        <f>IF(A339="","",MONTH(A339))</f>
      </c>
      <c r="I339" s="13">
        <f>IF(A339="","",YEAR(A339))</f>
      </c>
    </row>
    <row r="340" spans="1:9" x14ac:dyDescent="0.25">
      <c r="A340" s="12"/>
      <c r="B340" s="8"/>
      <c r="C340" s="8"/>
      <c r="D340" s="11">
        <f>IF(OR(B340="",C340=""),"",IF(C340="Mow",IFERROR(INDEX(Customers!$D$2:$D$101,MATCH(B340,Customers!$A$2:$A$101,0)),0),IFERROR(INDEX(Settings!$E$2:$E$16,MATCH(C340,Settings!$D$2:$D$16,0)),0)))</f>
      </c>
      <c r="E340" s="9"/>
      <c r="F340" s="11">
        <f>IF(D340="","",IF(E340="",D340,E340))</f>
      </c>
      <c r="G340" s="8"/>
      <c r="H340" s="13">
        <f>IF(A340="","",MONTH(A340))</f>
      </c>
      <c r="I340" s="13">
        <f>IF(A340="","",YEAR(A340))</f>
      </c>
    </row>
    <row r="341" spans="1:9" x14ac:dyDescent="0.25">
      <c r="A341" s="12"/>
      <c r="B341" s="8"/>
      <c r="C341" s="8"/>
      <c r="D341" s="11">
        <f>IF(OR(B341="",C341=""),"",IF(C341="Mow",IFERROR(INDEX(Customers!$D$2:$D$101,MATCH(B341,Customers!$A$2:$A$101,0)),0),IFERROR(INDEX(Settings!$E$2:$E$16,MATCH(C341,Settings!$D$2:$D$16,0)),0)))</f>
      </c>
      <c r="E341" s="9"/>
      <c r="F341" s="11">
        <f>IF(D341="","",IF(E341="",D341,E341))</f>
      </c>
      <c r="G341" s="8"/>
      <c r="H341" s="13">
        <f>IF(A341="","",MONTH(A341))</f>
      </c>
      <c r="I341" s="13">
        <f>IF(A341="","",YEAR(A341))</f>
      </c>
    </row>
    <row r="342" spans="1:9" x14ac:dyDescent="0.25">
      <c r="A342" s="12"/>
      <c r="B342" s="8"/>
      <c r="C342" s="8"/>
      <c r="D342" s="11">
        <f>IF(OR(B342="",C342=""),"",IF(C342="Mow",IFERROR(INDEX(Customers!$D$2:$D$101,MATCH(B342,Customers!$A$2:$A$101,0)),0),IFERROR(INDEX(Settings!$E$2:$E$16,MATCH(C342,Settings!$D$2:$D$16,0)),0)))</f>
      </c>
      <c r="E342" s="9"/>
      <c r="F342" s="11">
        <f>IF(D342="","",IF(E342="",D342,E342))</f>
      </c>
      <c r="G342" s="8"/>
      <c r="H342" s="13">
        <f>IF(A342="","",MONTH(A342))</f>
      </c>
      <c r="I342" s="13">
        <f>IF(A342="","",YEAR(A342))</f>
      </c>
    </row>
    <row r="343" spans="1:9" x14ac:dyDescent="0.25">
      <c r="A343" s="12"/>
      <c r="B343" s="8"/>
      <c r="C343" s="8"/>
      <c r="D343" s="11">
        <f>IF(OR(B343="",C343=""),"",IF(C343="Mow",IFERROR(INDEX(Customers!$D$2:$D$101,MATCH(B343,Customers!$A$2:$A$101,0)),0),IFERROR(INDEX(Settings!$E$2:$E$16,MATCH(C343,Settings!$D$2:$D$16,0)),0)))</f>
      </c>
      <c r="E343" s="9"/>
      <c r="F343" s="11">
        <f>IF(D343="","",IF(E343="",D343,E343))</f>
      </c>
      <c r="G343" s="8"/>
      <c r="H343" s="13">
        <f>IF(A343="","",MONTH(A343))</f>
      </c>
      <c r="I343" s="13">
        <f>IF(A343="","",YEAR(A343))</f>
      </c>
    </row>
    <row r="344" spans="1:9" x14ac:dyDescent="0.25">
      <c r="A344" s="12"/>
      <c r="B344" s="8"/>
      <c r="C344" s="8"/>
      <c r="D344" s="11">
        <f>IF(OR(B344="",C344=""),"",IF(C344="Mow",IFERROR(INDEX(Customers!$D$2:$D$101,MATCH(B344,Customers!$A$2:$A$101,0)),0),IFERROR(INDEX(Settings!$E$2:$E$16,MATCH(C344,Settings!$D$2:$D$16,0)),0)))</f>
      </c>
      <c r="E344" s="9"/>
      <c r="F344" s="11">
        <f>IF(D344="","",IF(E344="",D344,E344))</f>
      </c>
      <c r="G344" s="8"/>
      <c r="H344" s="13">
        <f>IF(A344="","",MONTH(A344))</f>
      </c>
      <c r="I344" s="13">
        <f>IF(A344="","",YEAR(A344))</f>
      </c>
    </row>
    <row r="345" spans="1:9" x14ac:dyDescent="0.25">
      <c r="A345" s="12"/>
      <c r="B345" s="8"/>
      <c r="C345" s="8"/>
      <c r="D345" s="11">
        <f>IF(OR(B345="",C345=""),"",IF(C345="Mow",IFERROR(INDEX(Customers!$D$2:$D$101,MATCH(B345,Customers!$A$2:$A$101,0)),0),IFERROR(INDEX(Settings!$E$2:$E$16,MATCH(C345,Settings!$D$2:$D$16,0)),0)))</f>
      </c>
      <c r="E345" s="9"/>
      <c r="F345" s="11">
        <f>IF(D345="","",IF(E345="",D345,E345))</f>
      </c>
      <c r="G345" s="8"/>
      <c r="H345" s="13">
        <f>IF(A345="","",MONTH(A345))</f>
      </c>
      <c r="I345" s="13">
        <f>IF(A345="","",YEAR(A345))</f>
      </c>
    </row>
    <row r="346" spans="1:9" x14ac:dyDescent="0.25">
      <c r="A346" s="12"/>
      <c r="B346" s="8"/>
      <c r="C346" s="8"/>
      <c r="D346" s="11">
        <f>IF(OR(B346="",C346=""),"",IF(C346="Mow",IFERROR(INDEX(Customers!$D$2:$D$101,MATCH(B346,Customers!$A$2:$A$101,0)),0),IFERROR(INDEX(Settings!$E$2:$E$16,MATCH(C346,Settings!$D$2:$D$16,0)),0)))</f>
      </c>
      <c r="E346" s="9"/>
      <c r="F346" s="11">
        <f>IF(D346="","",IF(E346="",D346,E346))</f>
      </c>
      <c r="G346" s="8"/>
      <c r="H346" s="13">
        <f>IF(A346="","",MONTH(A346))</f>
      </c>
      <c r="I346" s="13">
        <f>IF(A346="","",YEAR(A346))</f>
      </c>
    </row>
    <row r="347" spans="1:9" x14ac:dyDescent="0.25">
      <c r="A347" s="12"/>
      <c r="B347" s="8"/>
      <c r="C347" s="8"/>
      <c r="D347" s="11">
        <f>IF(OR(B347="",C347=""),"",IF(C347="Mow",IFERROR(INDEX(Customers!$D$2:$D$101,MATCH(B347,Customers!$A$2:$A$101,0)),0),IFERROR(INDEX(Settings!$E$2:$E$16,MATCH(C347,Settings!$D$2:$D$16,0)),0)))</f>
      </c>
      <c r="E347" s="9"/>
      <c r="F347" s="11">
        <f>IF(D347="","",IF(E347="",D347,E347))</f>
      </c>
      <c r="G347" s="8"/>
      <c r="H347" s="13">
        <f>IF(A347="","",MONTH(A347))</f>
      </c>
      <c r="I347" s="13">
        <f>IF(A347="","",YEAR(A347))</f>
      </c>
    </row>
    <row r="348" spans="1:9" x14ac:dyDescent="0.25">
      <c r="A348" s="12"/>
      <c r="B348" s="8"/>
      <c r="C348" s="8"/>
      <c r="D348" s="11">
        <f>IF(OR(B348="",C348=""),"",IF(C348="Mow",IFERROR(INDEX(Customers!$D$2:$D$101,MATCH(B348,Customers!$A$2:$A$101,0)),0),IFERROR(INDEX(Settings!$E$2:$E$16,MATCH(C348,Settings!$D$2:$D$16,0)),0)))</f>
      </c>
      <c r="E348" s="9"/>
      <c r="F348" s="11">
        <f>IF(D348="","",IF(E348="",D348,E348))</f>
      </c>
      <c r="G348" s="8"/>
      <c r="H348" s="13">
        <f>IF(A348="","",MONTH(A348))</f>
      </c>
      <c r="I348" s="13">
        <f>IF(A348="","",YEAR(A348))</f>
      </c>
    </row>
    <row r="349" spans="1:9" x14ac:dyDescent="0.25">
      <c r="A349" s="12"/>
      <c r="B349" s="8"/>
      <c r="C349" s="8"/>
      <c r="D349" s="11">
        <f>IF(OR(B349="",C349=""),"",IF(C349="Mow",IFERROR(INDEX(Customers!$D$2:$D$101,MATCH(B349,Customers!$A$2:$A$101,0)),0),IFERROR(INDEX(Settings!$E$2:$E$16,MATCH(C349,Settings!$D$2:$D$16,0)),0)))</f>
      </c>
      <c r="E349" s="9"/>
      <c r="F349" s="11">
        <f>IF(D349="","",IF(E349="",D349,E349))</f>
      </c>
      <c r="G349" s="8"/>
      <c r="H349" s="13">
        <f>IF(A349="","",MONTH(A349))</f>
      </c>
      <c r="I349" s="13">
        <f>IF(A349="","",YEAR(A349))</f>
      </c>
    </row>
    <row r="350" spans="1:9" x14ac:dyDescent="0.25">
      <c r="A350" s="12"/>
      <c r="B350" s="8"/>
      <c r="C350" s="8"/>
      <c r="D350" s="11">
        <f>IF(OR(B350="",C350=""),"",IF(C350="Mow",IFERROR(INDEX(Customers!$D$2:$D$101,MATCH(B350,Customers!$A$2:$A$101,0)),0),IFERROR(INDEX(Settings!$E$2:$E$16,MATCH(C350,Settings!$D$2:$D$16,0)),0)))</f>
      </c>
      <c r="E350" s="9"/>
      <c r="F350" s="11">
        <f>IF(D350="","",IF(E350="",D350,E350))</f>
      </c>
      <c r="G350" s="8"/>
      <c r="H350" s="13">
        <f>IF(A350="","",MONTH(A350))</f>
      </c>
      <c r="I350" s="13">
        <f>IF(A350="","",YEAR(A350))</f>
      </c>
    </row>
    <row r="351" spans="1:9" x14ac:dyDescent="0.25">
      <c r="A351" s="12"/>
      <c r="B351" s="8"/>
      <c r="C351" s="8"/>
      <c r="D351" s="11">
        <f>IF(OR(B351="",C351=""),"",IF(C351="Mow",IFERROR(INDEX(Customers!$D$2:$D$101,MATCH(B351,Customers!$A$2:$A$101,0)),0),IFERROR(INDEX(Settings!$E$2:$E$16,MATCH(C351,Settings!$D$2:$D$16,0)),0)))</f>
      </c>
      <c r="E351" s="9"/>
      <c r="F351" s="11">
        <f>IF(D351="","",IF(E351="",D351,E351))</f>
      </c>
      <c r="G351" s="8"/>
      <c r="H351" s="13">
        <f>IF(A351="","",MONTH(A351))</f>
      </c>
      <c r="I351" s="13">
        <f>IF(A351="","",YEAR(A351))</f>
      </c>
    </row>
    <row r="352" spans="1:9" x14ac:dyDescent="0.25">
      <c r="A352" s="12"/>
      <c r="B352" s="8"/>
      <c r="C352" s="8"/>
      <c r="D352" s="11">
        <f>IF(OR(B352="",C352=""),"",IF(C352="Mow",IFERROR(INDEX(Customers!$D$2:$D$101,MATCH(B352,Customers!$A$2:$A$101,0)),0),IFERROR(INDEX(Settings!$E$2:$E$16,MATCH(C352,Settings!$D$2:$D$16,0)),0)))</f>
      </c>
      <c r="E352" s="9"/>
      <c r="F352" s="11">
        <f>IF(D352="","",IF(E352="",D352,E352))</f>
      </c>
      <c r="G352" s="8"/>
      <c r="H352" s="13">
        <f>IF(A352="","",MONTH(A352))</f>
      </c>
      <c r="I352" s="13">
        <f>IF(A352="","",YEAR(A352))</f>
      </c>
    </row>
    <row r="353" spans="1:9" x14ac:dyDescent="0.25">
      <c r="A353" s="12"/>
      <c r="B353" s="8"/>
      <c r="C353" s="8"/>
      <c r="D353" s="11">
        <f>IF(OR(B353="",C353=""),"",IF(C353="Mow",IFERROR(INDEX(Customers!$D$2:$D$101,MATCH(B353,Customers!$A$2:$A$101,0)),0),IFERROR(INDEX(Settings!$E$2:$E$16,MATCH(C353,Settings!$D$2:$D$16,0)),0)))</f>
      </c>
      <c r="E353" s="9"/>
      <c r="F353" s="11">
        <f>IF(D353="","",IF(E353="",D353,E353))</f>
      </c>
      <c r="G353" s="8"/>
      <c r="H353" s="13">
        <f>IF(A353="","",MONTH(A353))</f>
      </c>
      <c r="I353" s="13">
        <f>IF(A353="","",YEAR(A353))</f>
      </c>
    </row>
    <row r="354" spans="1:9" x14ac:dyDescent="0.25">
      <c r="A354" s="12"/>
      <c r="B354" s="8"/>
      <c r="C354" s="8"/>
      <c r="D354" s="11">
        <f>IF(OR(B354="",C354=""),"",IF(C354="Mow",IFERROR(INDEX(Customers!$D$2:$D$101,MATCH(B354,Customers!$A$2:$A$101,0)),0),IFERROR(INDEX(Settings!$E$2:$E$16,MATCH(C354,Settings!$D$2:$D$16,0)),0)))</f>
      </c>
      <c r="E354" s="9"/>
      <c r="F354" s="11">
        <f>IF(D354="","",IF(E354="",D354,E354))</f>
      </c>
      <c r="G354" s="8"/>
      <c r="H354" s="13">
        <f>IF(A354="","",MONTH(A354))</f>
      </c>
      <c r="I354" s="13">
        <f>IF(A354="","",YEAR(A354))</f>
      </c>
    </row>
    <row r="355" spans="1:9" x14ac:dyDescent="0.25">
      <c r="A355" s="12"/>
      <c r="B355" s="8"/>
      <c r="C355" s="8"/>
      <c r="D355" s="11">
        <f>IF(OR(B355="",C355=""),"",IF(C355="Mow",IFERROR(INDEX(Customers!$D$2:$D$101,MATCH(B355,Customers!$A$2:$A$101,0)),0),IFERROR(INDEX(Settings!$E$2:$E$16,MATCH(C355,Settings!$D$2:$D$16,0)),0)))</f>
      </c>
      <c r="E355" s="9"/>
      <c r="F355" s="11">
        <f>IF(D355="","",IF(E355="",D355,E355))</f>
      </c>
      <c r="G355" s="8"/>
      <c r="H355" s="13">
        <f>IF(A355="","",MONTH(A355))</f>
      </c>
      <c r="I355" s="13">
        <f>IF(A355="","",YEAR(A355))</f>
      </c>
    </row>
    <row r="356" spans="1:9" x14ac:dyDescent="0.25">
      <c r="A356" s="12"/>
      <c r="B356" s="8"/>
      <c r="C356" s="8"/>
      <c r="D356" s="11">
        <f>IF(OR(B356="",C356=""),"",IF(C356="Mow",IFERROR(INDEX(Customers!$D$2:$D$101,MATCH(B356,Customers!$A$2:$A$101,0)),0),IFERROR(INDEX(Settings!$E$2:$E$16,MATCH(C356,Settings!$D$2:$D$16,0)),0)))</f>
      </c>
      <c r="E356" s="9"/>
      <c r="F356" s="11">
        <f>IF(D356="","",IF(E356="",D356,E356))</f>
      </c>
      <c r="G356" s="8"/>
      <c r="H356" s="13">
        <f>IF(A356="","",MONTH(A356))</f>
      </c>
      <c r="I356" s="13">
        <f>IF(A356="","",YEAR(A356))</f>
      </c>
    </row>
    <row r="357" spans="1:9" x14ac:dyDescent="0.25">
      <c r="A357" s="12"/>
      <c r="B357" s="8"/>
      <c r="C357" s="8"/>
      <c r="D357" s="11">
        <f>IF(OR(B357="",C357=""),"",IF(C357="Mow",IFERROR(INDEX(Customers!$D$2:$D$101,MATCH(B357,Customers!$A$2:$A$101,0)),0),IFERROR(INDEX(Settings!$E$2:$E$16,MATCH(C357,Settings!$D$2:$D$16,0)),0)))</f>
      </c>
      <c r="E357" s="9"/>
      <c r="F357" s="11">
        <f>IF(D357="","",IF(E357="",D357,E357))</f>
      </c>
      <c r="G357" s="8"/>
      <c r="H357" s="13">
        <f>IF(A357="","",MONTH(A357))</f>
      </c>
      <c r="I357" s="13">
        <f>IF(A357="","",YEAR(A357))</f>
      </c>
    </row>
    <row r="358" spans="1:9" x14ac:dyDescent="0.25">
      <c r="A358" s="12"/>
      <c r="B358" s="8"/>
      <c r="C358" s="8"/>
      <c r="D358" s="11">
        <f>IF(OR(B358="",C358=""),"",IF(C358="Mow",IFERROR(INDEX(Customers!$D$2:$D$101,MATCH(B358,Customers!$A$2:$A$101,0)),0),IFERROR(INDEX(Settings!$E$2:$E$16,MATCH(C358,Settings!$D$2:$D$16,0)),0)))</f>
      </c>
      <c r="E358" s="9"/>
      <c r="F358" s="11">
        <f>IF(D358="","",IF(E358="",D358,E358))</f>
      </c>
      <c r="G358" s="8"/>
      <c r="H358" s="13">
        <f>IF(A358="","",MONTH(A358))</f>
      </c>
      <c r="I358" s="13">
        <f>IF(A358="","",YEAR(A358))</f>
      </c>
    </row>
    <row r="359" spans="1:9" x14ac:dyDescent="0.25">
      <c r="A359" s="12"/>
      <c r="B359" s="8"/>
      <c r="C359" s="8"/>
      <c r="D359" s="11">
        <f>IF(OR(B359="",C359=""),"",IF(C359="Mow",IFERROR(INDEX(Customers!$D$2:$D$101,MATCH(B359,Customers!$A$2:$A$101,0)),0),IFERROR(INDEX(Settings!$E$2:$E$16,MATCH(C359,Settings!$D$2:$D$16,0)),0)))</f>
      </c>
      <c r="E359" s="9"/>
      <c r="F359" s="11">
        <f>IF(D359="","",IF(E359="",D359,E359))</f>
      </c>
      <c r="G359" s="8"/>
      <c r="H359" s="13">
        <f>IF(A359="","",MONTH(A359))</f>
      </c>
      <c r="I359" s="13">
        <f>IF(A359="","",YEAR(A359))</f>
      </c>
    </row>
    <row r="360" spans="1:9" x14ac:dyDescent="0.25">
      <c r="A360" s="12"/>
      <c r="B360" s="8"/>
      <c r="C360" s="8"/>
      <c r="D360" s="11">
        <f>IF(OR(B360="",C360=""),"",IF(C360="Mow",IFERROR(INDEX(Customers!$D$2:$D$101,MATCH(B360,Customers!$A$2:$A$101,0)),0),IFERROR(INDEX(Settings!$E$2:$E$16,MATCH(C360,Settings!$D$2:$D$16,0)),0)))</f>
      </c>
      <c r="E360" s="9"/>
      <c r="F360" s="11">
        <f>IF(D360="","",IF(E360="",D360,E360))</f>
      </c>
      <c r="G360" s="8"/>
      <c r="H360" s="13">
        <f>IF(A360="","",MONTH(A360))</f>
      </c>
      <c r="I360" s="13">
        <f>IF(A360="","",YEAR(A360))</f>
      </c>
    </row>
    <row r="361" spans="1:9" x14ac:dyDescent="0.25">
      <c r="A361" s="12"/>
      <c r="B361" s="8"/>
      <c r="C361" s="8"/>
      <c r="D361" s="11">
        <f>IF(OR(B361="",C361=""),"",IF(C361="Mow",IFERROR(INDEX(Customers!$D$2:$D$101,MATCH(B361,Customers!$A$2:$A$101,0)),0),IFERROR(INDEX(Settings!$E$2:$E$16,MATCH(C361,Settings!$D$2:$D$16,0)),0)))</f>
      </c>
      <c r="E361" s="9"/>
      <c r="F361" s="11">
        <f>IF(D361="","",IF(E361="",D361,E361))</f>
      </c>
      <c r="G361" s="8"/>
      <c r="H361" s="13">
        <f>IF(A361="","",MONTH(A361))</f>
      </c>
      <c r="I361" s="13">
        <f>IF(A361="","",YEAR(A361))</f>
      </c>
    </row>
    <row r="362" spans="1:9" x14ac:dyDescent="0.25">
      <c r="A362" s="12"/>
      <c r="B362" s="8"/>
      <c r="C362" s="8"/>
      <c r="D362" s="11">
        <f>IF(OR(B362="",C362=""),"",IF(C362="Mow",IFERROR(INDEX(Customers!$D$2:$D$101,MATCH(B362,Customers!$A$2:$A$101,0)),0),IFERROR(INDEX(Settings!$E$2:$E$16,MATCH(C362,Settings!$D$2:$D$16,0)),0)))</f>
      </c>
      <c r="E362" s="9"/>
      <c r="F362" s="11">
        <f>IF(D362="","",IF(E362="",D362,E362))</f>
      </c>
      <c r="G362" s="8"/>
      <c r="H362" s="13">
        <f>IF(A362="","",MONTH(A362))</f>
      </c>
      <c r="I362" s="13">
        <f>IF(A362="","",YEAR(A362))</f>
      </c>
    </row>
    <row r="363" spans="1:9" x14ac:dyDescent="0.25">
      <c r="A363" s="12"/>
      <c r="B363" s="8"/>
      <c r="C363" s="8"/>
      <c r="D363" s="11">
        <f>IF(OR(B363="",C363=""),"",IF(C363="Mow",IFERROR(INDEX(Customers!$D$2:$D$101,MATCH(B363,Customers!$A$2:$A$101,0)),0),IFERROR(INDEX(Settings!$E$2:$E$16,MATCH(C363,Settings!$D$2:$D$16,0)),0)))</f>
      </c>
      <c r="E363" s="9"/>
      <c r="F363" s="11">
        <f>IF(D363="","",IF(E363="",D363,E363))</f>
      </c>
      <c r="G363" s="8"/>
      <c r="H363" s="13">
        <f>IF(A363="","",MONTH(A363))</f>
      </c>
      <c r="I363" s="13">
        <f>IF(A363="","",YEAR(A363))</f>
      </c>
    </row>
    <row r="364" spans="1:9" x14ac:dyDescent="0.25">
      <c r="A364" s="12"/>
      <c r="B364" s="8"/>
      <c r="C364" s="8"/>
      <c r="D364" s="11">
        <f>IF(OR(B364="",C364=""),"",IF(C364="Mow",IFERROR(INDEX(Customers!$D$2:$D$101,MATCH(B364,Customers!$A$2:$A$101,0)),0),IFERROR(INDEX(Settings!$E$2:$E$16,MATCH(C364,Settings!$D$2:$D$16,0)),0)))</f>
      </c>
      <c r="E364" s="9"/>
      <c r="F364" s="11">
        <f>IF(D364="","",IF(E364="",D364,E364))</f>
      </c>
      <c r="G364" s="8"/>
      <c r="H364" s="13">
        <f>IF(A364="","",MONTH(A364))</f>
      </c>
      <c r="I364" s="13">
        <f>IF(A364="","",YEAR(A364))</f>
      </c>
    </row>
    <row r="365" spans="1:9" x14ac:dyDescent="0.25">
      <c r="A365" s="12"/>
      <c r="B365" s="8"/>
      <c r="C365" s="8"/>
      <c r="D365" s="11">
        <f>IF(OR(B365="",C365=""),"",IF(C365="Mow",IFERROR(INDEX(Customers!$D$2:$D$101,MATCH(B365,Customers!$A$2:$A$101,0)),0),IFERROR(INDEX(Settings!$E$2:$E$16,MATCH(C365,Settings!$D$2:$D$16,0)),0)))</f>
      </c>
      <c r="E365" s="9"/>
      <c r="F365" s="11">
        <f>IF(D365="","",IF(E365="",D365,E365))</f>
      </c>
      <c r="G365" s="8"/>
      <c r="H365" s="13">
        <f>IF(A365="","",MONTH(A365))</f>
      </c>
      <c r="I365" s="13">
        <f>IF(A365="","",YEAR(A365))</f>
      </c>
    </row>
    <row r="366" spans="1:9" x14ac:dyDescent="0.25">
      <c r="A366" s="12"/>
      <c r="B366" s="8"/>
      <c r="C366" s="8"/>
      <c r="D366" s="11">
        <f>IF(OR(B366="",C366=""),"",IF(C366="Mow",IFERROR(INDEX(Customers!$D$2:$D$101,MATCH(B366,Customers!$A$2:$A$101,0)),0),IFERROR(INDEX(Settings!$E$2:$E$16,MATCH(C366,Settings!$D$2:$D$16,0)),0)))</f>
      </c>
      <c r="E366" s="9"/>
      <c r="F366" s="11">
        <f>IF(D366="","",IF(E366="",D366,E366))</f>
      </c>
      <c r="G366" s="8"/>
      <c r="H366" s="13">
        <f>IF(A366="","",MONTH(A366))</f>
      </c>
      <c r="I366" s="13">
        <f>IF(A366="","",YEAR(A366))</f>
      </c>
    </row>
    <row r="367" spans="1:9" x14ac:dyDescent="0.25">
      <c r="A367" s="12"/>
      <c r="B367" s="8"/>
      <c r="C367" s="8"/>
      <c r="D367" s="11">
        <f>IF(OR(B367="",C367=""),"",IF(C367="Mow",IFERROR(INDEX(Customers!$D$2:$D$101,MATCH(B367,Customers!$A$2:$A$101,0)),0),IFERROR(INDEX(Settings!$E$2:$E$16,MATCH(C367,Settings!$D$2:$D$16,0)),0)))</f>
      </c>
      <c r="E367" s="9"/>
      <c r="F367" s="11">
        <f>IF(D367="","",IF(E367="",D367,E367))</f>
      </c>
      <c r="G367" s="8"/>
      <c r="H367" s="13">
        <f>IF(A367="","",MONTH(A367))</f>
      </c>
      <c r="I367" s="13">
        <f>IF(A367="","",YEAR(A367))</f>
      </c>
    </row>
    <row r="368" spans="1:9" x14ac:dyDescent="0.25">
      <c r="A368" s="12"/>
      <c r="B368" s="8"/>
      <c r="C368" s="8"/>
      <c r="D368" s="11">
        <f>IF(OR(B368="",C368=""),"",IF(C368="Mow",IFERROR(INDEX(Customers!$D$2:$D$101,MATCH(B368,Customers!$A$2:$A$101,0)),0),IFERROR(INDEX(Settings!$E$2:$E$16,MATCH(C368,Settings!$D$2:$D$16,0)),0)))</f>
      </c>
      <c r="E368" s="9"/>
      <c r="F368" s="11">
        <f>IF(D368="","",IF(E368="",D368,E368))</f>
      </c>
      <c r="G368" s="8"/>
      <c r="H368" s="13">
        <f>IF(A368="","",MONTH(A368))</f>
      </c>
      <c r="I368" s="13">
        <f>IF(A368="","",YEAR(A368))</f>
      </c>
    </row>
    <row r="369" spans="1:9" x14ac:dyDescent="0.25">
      <c r="A369" s="12"/>
      <c r="B369" s="8"/>
      <c r="C369" s="8"/>
      <c r="D369" s="11">
        <f>IF(OR(B369="",C369=""),"",IF(C369="Mow",IFERROR(INDEX(Customers!$D$2:$D$101,MATCH(B369,Customers!$A$2:$A$101,0)),0),IFERROR(INDEX(Settings!$E$2:$E$16,MATCH(C369,Settings!$D$2:$D$16,0)),0)))</f>
      </c>
      <c r="E369" s="9"/>
      <c r="F369" s="11">
        <f>IF(D369="","",IF(E369="",D369,E369))</f>
      </c>
      <c r="G369" s="8"/>
      <c r="H369" s="13">
        <f>IF(A369="","",MONTH(A369))</f>
      </c>
      <c r="I369" s="13">
        <f>IF(A369="","",YEAR(A369))</f>
      </c>
    </row>
    <row r="370" spans="1:9" x14ac:dyDescent="0.25">
      <c r="A370" s="12"/>
      <c r="B370" s="8"/>
      <c r="C370" s="8"/>
      <c r="D370" s="11">
        <f>IF(OR(B370="",C370=""),"",IF(C370="Mow",IFERROR(INDEX(Customers!$D$2:$D$101,MATCH(B370,Customers!$A$2:$A$101,0)),0),IFERROR(INDEX(Settings!$E$2:$E$16,MATCH(C370,Settings!$D$2:$D$16,0)),0)))</f>
      </c>
      <c r="E370" s="9"/>
      <c r="F370" s="11">
        <f>IF(D370="","",IF(E370="",D370,E370))</f>
      </c>
      <c r="G370" s="8"/>
      <c r="H370" s="13">
        <f>IF(A370="","",MONTH(A370))</f>
      </c>
      <c r="I370" s="13">
        <f>IF(A370="","",YEAR(A370))</f>
      </c>
    </row>
    <row r="371" spans="1:9" x14ac:dyDescent="0.25">
      <c r="A371" s="12"/>
      <c r="B371" s="8"/>
      <c r="C371" s="8"/>
      <c r="D371" s="11">
        <f>IF(OR(B371="",C371=""),"",IF(C371="Mow",IFERROR(INDEX(Customers!$D$2:$D$101,MATCH(B371,Customers!$A$2:$A$101,0)),0),IFERROR(INDEX(Settings!$E$2:$E$16,MATCH(C371,Settings!$D$2:$D$16,0)),0)))</f>
      </c>
      <c r="E371" s="9"/>
      <c r="F371" s="11">
        <f>IF(D371="","",IF(E371="",D371,E371))</f>
      </c>
      <c r="G371" s="8"/>
      <c r="H371" s="13">
        <f>IF(A371="","",MONTH(A371))</f>
      </c>
      <c r="I371" s="13">
        <f>IF(A371="","",YEAR(A371))</f>
      </c>
    </row>
    <row r="372" spans="1:9" x14ac:dyDescent="0.25">
      <c r="A372" s="12"/>
      <c r="B372" s="8"/>
      <c r="C372" s="8"/>
      <c r="D372" s="11">
        <f>IF(OR(B372="",C372=""),"",IF(C372="Mow",IFERROR(INDEX(Customers!$D$2:$D$101,MATCH(B372,Customers!$A$2:$A$101,0)),0),IFERROR(INDEX(Settings!$E$2:$E$16,MATCH(C372,Settings!$D$2:$D$16,0)),0)))</f>
      </c>
      <c r="E372" s="9"/>
      <c r="F372" s="11">
        <f>IF(D372="","",IF(E372="",D372,E372))</f>
      </c>
      <c r="G372" s="8"/>
      <c r="H372" s="13">
        <f>IF(A372="","",MONTH(A372))</f>
      </c>
      <c r="I372" s="13">
        <f>IF(A372="","",YEAR(A372))</f>
      </c>
    </row>
    <row r="373" spans="1:9" x14ac:dyDescent="0.25">
      <c r="A373" s="12"/>
      <c r="B373" s="8"/>
      <c r="C373" s="8"/>
      <c r="D373" s="11">
        <f>IF(OR(B373="",C373=""),"",IF(C373="Mow",IFERROR(INDEX(Customers!$D$2:$D$101,MATCH(B373,Customers!$A$2:$A$101,0)),0),IFERROR(INDEX(Settings!$E$2:$E$16,MATCH(C373,Settings!$D$2:$D$16,0)),0)))</f>
      </c>
      <c r="E373" s="9"/>
      <c r="F373" s="11">
        <f>IF(D373="","",IF(E373="",D373,E373))</f>
      </c>
      <c r="G373" s="8"/>
      <c r="H373" s="13">
        <f>IF(A373="","",MONTH(A373))</f>
      </c>
      <c r="I373" s="13">
        <f>IF(A373="","",YEAR(A373))</f>
      </c>
    </row>
    <row r="374" spans="1:9" x14ac:dyDescent="0.25">
      <c r="A374" s="12"/>
      <c r="B374" s="8"/>
      <c r="C374" s="8"/>
      <c r="D374" s="11">
        <f>IF(OR(B374="",C374=""),"",IF(C374="Mow",IFERROR(INDEX(Customers!$D$2:$D$101,MATCH(B374,Customers!$A$2:$A$101,0)),0),IFERROR(INDEX(Settings!$E$2:$E$16,MATCH(C374,Settings!$D$2:$D$16,0)),0)))</f>
      </c>
      <c r="E374" s="9"/>
      <c r="F374" s="11">
        <f>IF(D374="","",IF(E374="",D374,E374))</f>
      </c>
      <c r="G374" s="8"/>
      <c r="H374" s="13">
        <f>IF(A374="","",MONTH(A374))</f>
      </c>
      <c r="I374" s="13">
        <f>IF(A374="","",YEAR(A374))</f>
      </c>
    </row>
    <row r="375" spans="1:9" x14ac:dyDescent="0.25">
      <c r="A375" s="12"/>
      <c r="B375" s="8"/>
      <c r="C375" s="8"/>
      <c r="D375" s="11">
        <f>IF(OR(B375="",C375=""),"",IF(C375="Mow",IFERROR(INDEX(Customers!$D$2:$D$101,MATCH(B375,Customers!$A$2:$A$101,0)),0),IFERROR(INDEX(Settings!$E$2:$E$16,MATCH(C375,Settings!$D$2:$D$16,0)),0)))</f>
      </c>
      <c r="E375" s="9"/>
      <c r="F375" s="11">
        <f>IF(D375="","",IF(E375="",D375,E375))</f>
      </c>
      <c r="G375" s="8"/>
      <c r="H375" s="13">
        <f>IF(A375="","",MONTH(A375))</f>
      </c>
      <c r="I375" s="13">
        <f>IF(A375="","",YEAR(A375))</f>
      </c>
    </row>
    <row r="376" spans="1:9" x14ac:dyDescent="0.25">
      <c r="A376" s="12"/>
      <c r="B376" s="8"/>
      <c r="C376" s="8"/>
      <c r="D376" s="11">
        <f>IF(OR(B376="",C376=""),"",IF(C376="Mow",IFERROR(INDEX(Customers!$D$2:$D$101,MATCH(B376,Customers!$A$2:$A$101,0)),0),IFERROR(INDEX(Settings!$E$2:$E$16,MATCH(C376,Settings!$D$2:$D$16,0)),0)))</f>
      </c>
      <c r="E376" s="9"/>
      <c r="F376" s="11">
        <f>IF(D376="","",IF(E376="",D376,E376))</f>
      </c>
      <c r="G376" s="8"/>
      <c r="H376" s="13">
        <f>IF(A376="","",MONTH(A376))</f>
      </c>
      <c r="I376" s="13">
        <f>IF(A376="","",YEAR(A376))</f>
      </c>
    </row>
    <row r="377" spans="1:9" x14ac:dyDescent="0.25">
      <c r="A377" s="12"/>
      <c r="B377" s="8"/>
      <c r="C377" s="8"/>
      <c r="D377" s="11">
        <f>IF(OR(B377="",C377=""),"",IF(C377="Mow",IFERROR(INDEX(Customers!$D$2:$D$101,MATCH(B377,Customers!$A$2:$A$101,0)),0),IFERROR(INDEX(Settings!$E$2:$E$16,MATCH(C377,Settings!$D$2:$D$16,0)),0)))</f>
      </c>
      <c r="E377" s="9"/>
      <c r="F377" s="11">
        <f>IF(D377="","",IF(E377="",D377,E377))</f>
      </c>
      <c r="G377" s="8"/>
      <c r="H377" s="13">
        <f>IF(A377="","",MONTH(A377))</f>
      </c>
      <c r="I377" s="13">
        <f>IF(A377="","",YEAR(A377))</f>
      </c>
    </row>
    <row r="378" spans="1:9" x14ac:dyDescent="0.25">
      <c r="A378" s="12"/>
      <c r="B378" s="8"/>
      <c r="C378" s="8"/>
      <c r="D378" s="11">
        <f>IF(OR(B378="",C378=""),"",IF(C378="Mow",IFERROR(INDEX(Customers!$D$2:$D$101,MATCH(B378,Customers!$A$2:$A$101,0)),0),IFERROR(INDEX(Settings!$E$2:$E$16,MATCH(C378,Settings!$D$2:$D$16,0)),0)))</f>
      </c>
      <c r="E378" s="9"/>
      <c r="F378" s="11">
        <f>IF(D378="","",IF(E378="",D378,E378))</f>
      </c>
      <c r="G378" s="8"/>
      <c r="H378" s="13">
        <f>IF(A378="","",MONTH(A378))</f>
      </c>
      <c r="I378" s="13">
        <f>IF(A378="","",YEAR(A378))</f>
      </c>
    </row>
    <row r="379" spans="1:9" x14ac:dyDescent="0.25">
      <c r="A379" s="12"/>
      <c r="B379" s="8"/>
      <c r="C379" s="8"/>
      <c r="D379" s="11">
        <f>IF(OR(B379="",C379=""),"",IF(C379="Mow",IFERROR(INDEX(Customers!$D$2:$D$101,MATCH(B379,Customers!$A$2:$A$101,0)),0),IFERROR(INDEX(Settings!$E$2:$E$16,MATCH(C379,Settings!$D$2:$D$16,0)),0)))</f>
      </c>
      <c r="E379" s="9"/>
      <c r="F379" s="11">
        <f>IF(D379="","",IF(E379="",D379,E379))</f>
      </c>
      <c r="G379" s="8"/>
      <c r="H379" s="13">
        <f>IF(A379="","",MONTH(A379))</f>
      </c>
      <c r="I379" s="13">
        <f>IF(A379="","",YEAR(A379))</f>
      </c>
    </row>
    <row r="380" spans="1:9" x14ac:dyDescent="0.25">
      <c r="A380" s="12"/>
      <c r="B380" s="8"/>
      <c r="C380" s="8"/>
      <c r="D380" s="11">
        <f>IF(OR(B380="",C380=""),"",IF(C380="Mow",IFERROR(INDEX(Customers!$D$2:$D$101,MATCH(B380,Customers!$A$2:$A$101,0)),0),IFERROR(INDEX(Settings!$E$2:$E$16,MATCH(C380,Settings!$D$2:$D$16,0)),0)))</f>
      </c>
      <c r="E380" s="9"/>
      <c r="F380" s="11">
        <f>IF(D380="","",IF(E380="",D380,E380))</f>
      </c>
      <c r="G380" s="8"/>
      <c r="H380" s="13">
        <f>IF(A380="","",MONTH(A380))</f>
      </c>
      <c r="I380" s="13">
        <f>IF(A380="","",YEAR(A380))</f>
      </c>
    </row>
    <row r="381" spans="1:9" x14ac:dyDescent="0.25">
      <c r="A381" s="12"/>
      <c r="B381" s="8"/>
      <c r="C381" s="8"/>
      <c r="D381" s="11">
        <f>IF(OR(B381="",C381=""),"",IF(C381="Mow",IFERROR(INDEX(Customers!$D$2:$D$101,MATCH(B381,Customers!$A$2:$A$101,0)),0),IFERROR(INDEX(Settings!$E$2:$E$16,MATCH(C381,Settings!$D$2:$D$16,0)),0)))</f>
      </c>
      <c r="E381" s="9"/>
      <c r="F381" s="11">
        <f>IF(D381="","",IF(E381="",D381,E381))</f>
      </c>
      <c r="G381" s="8"/>
      <c r="H381" s="13">
        <f>IF(A381="","",MONTH(A381))</f>
      </c>
      <c r="I381" s="13">
        <f>IF(A381="","",YEAR(A381))</f>
      </c>
    </row>
    <row r="382" spans="1:9" x14ac:dyDescent="0.25">
      <c r="A382" s="12"/>
      <c r="B382" s="8"/>
      <c r="C382" s="8"/>
      <c r="D382" s="11">
        <f>IF(OR(B382="",C382=""),"",IF(C382="Mow",IFERROR(INDEX(Customers!$D$2:$D$101,MATCH(B382,Customers!$A$2:$A$101,0)),0),IFERROR(INDEX(Settings!$E$2:$E$16,MATCH(C382,Settings!$D$2:$D$16,0)),0)))</f>
      </c>
      <c r="E382" s="9"/>
      <c r="F382" s="11">
        <f>IF(D382="","",IF(E382="",D382,E382))</f>
      </c>
      <c r="G382" s="8"/>
      <c r="H382" s="13">
        <f>IF(A382="","",MONTH(A382))</f>
      </c>
      <c r="I382" s="13">
        <f>IF(A382="","",YEAR(A382))</f>
      </c>
    </row>
    <row r="383" spans="1:9" x14ac:dyDescent="0.25">
      <c r="A383" s="12"/>
      <c r="B383" s="8"/>
      <c r="C383" s="8"/>
      <c r="D383" s="11">
        <f>IF(OR(B383="",C383=""),"",IF(C383="Mow",IFERROR(INDEX(Customers!$D$2:$D$101,MATCH(B383,Customers!$A$2:$A$101,0)),0),IFERROR(INDEX(Settings!$E$2:$E$16,MATCH(C383,Settings!$D$2:$D$16,0)),0)))</f>
      </c>
      <c r="E383" s="9"/>
      <c r="F383" s="11">
        <f>IF(D383="","",IF(E383="",D383,E383))</f>
      </c>
      <c r="G383" s="8"/>
      <c r="H383" s="13">
        <f>IF(A383="","",MONTH(A383))</f>
      </c>
      <c r="I383" s="13">
        <f>IF(A383="","",YEAR(A383))</f>
      </c>
    </row>
    <row r="384" spans="1:9" x14ac:dyDescent="0.25">
      <c r="A384" s="12"/>
      <c r="B384" s="8"/>
      <c r="C384" s="8"/>
      <c r="D384" s="11">
        <f>IF(OR(B384="",C384=""),"",IF(C384="Mow",IFERROR(INDEX(Customers!$D$2:$D$101,MATCH(B384,Customers!$A$2:$A$101,0)),0),IFERROR(INDEX(Settings!$E$2:$E$16,MATCH(C384,Settings!$D$2:$D$16,0)),0)))</f>
      </c>
      <c r="E384" s="9"/>
      <c r="F384" s="11">
        <f>IF(D384="","",IF(E384="",D384,E384))</f>
      </c>
      <c r="G384" s="8"/>
      <c r="H384" s="13">
        <f>IF(A384="","",MONTH(A384))</f>
      </c>
      <c r="I384" s="13">
        <f>IF(A384="","",YEAR(A384))</f>
      </c>
    </row>
    <row r="385" spans="1:9" x14ac:dyDescent="0.25">
      <c r="A385" s="12"/>
      <c r="B385" s="8"/>
      <c r="C385" s="8"/>
      <c r="D385" s="11">
        <f>IF(OR(B385="",C385=""),"",IF(C385="Mow",IFERROR(INDEX(Customers!$D$2:$D$101,MATCH(B385,Customers!$A$2:$A$101,0)),0),IFERROR(INDEX(Settings!$E$2:$E$16,MATCH(C385,Settings!$D$2:$D$16,0)),0)))</f>
      </c>
      <c r="E385" s="9"/>
      <c r="F385" s="11">
        <f>IF(D385="","",IF(E385="",D385,E385))</f>
      </c>
      <c r="G385" s="8"/>
      <c r="H385" s="13">
        <f>IF(A385="","",MONTH(A385))</f>
      </c>
      <c r="I385" s="13">
        <f>IF(A385="","",YEAR(A385))</f>
      </c>
    </row>
    <row r="386" spans="1:9" x14ac:dyDescent="0.25">
      <c r="A386" s="12"/>
      <c r="B386" s="8"/>
      <c r="C386" s="8"/>
      <c r="D386" s="11">
        <f>IF(OR(B386="",C386=""),"",IF(C386="Mow",IFERROR(INDEX(Customers!$D$2:$D$101,MATCH(B386,Customers!$A$2:$A$101,0)),0),IFERROR(INDEX(Settings!$E$2:$E$16,MATCH(C386,Settings!$D$2:$D$16,0)),0)))</f>
      </c>
      <c r="E386" s="9"/>
      <c r="F386" s="11">
        <f>IF(D386="","",IF(E386="",D386,E386))</f>
      </c>
      <c r="G386" s="8"/>
      <c r="H386" s="13">
        <f>IF(A386="","",MONTH(A386))</f>
      </c>
      <c r="I386" s="13">
        <f>IF(A386="","",YEAR(A386))</f>
      </c>
    </row>
    <row r="387" spans="1:9" x14ac:dyDescent="0.25">
      <c r="A387" s="12"/>
      <c r="B387" s="8"/>
      <c r="C387" s="8"/>
      <c r="D387" s="11">
        <f>IF(OR(B387="",C387=""),"",IF(C387="Mow",IFERROR(INDEX(Customers!$D$2:$D$101,MATCH(B387,Customers!$A$2:$A$101,0)),0),IFERROR(INDEX(Settings!$E$2:$E$16,MATCH(C387,Settings!$D$2:$D$16,0)),0)))</f>
      </c>
      <c r="E387" s="9"/>
      <c r="F387" s="11">
        <f>IF(D387="","",IF(E387="",D387,E387))</f>
      </c>
      <c r="G387" s="8"/>
      <c r="H387" s="13">
        <f>IF(A387="","",MONTH(A387))</f>
      </c>
      <c r="I387" s="13">
        <f>IF(A387="","",YEAR(A387))</f>
      </c>
    </row>
    <row r="388" spans="1:9" x14ac:dyDescent="0.25">
      <c r="A388" s="12"/>
      <c r="B388" s="8"/>
      <c r="C388" s="8"/>
      <c r="D388" s="11">
        <f>IF(OR(B388="",C388=""),"",IF(C388="Mow",IFERROR(INDEX(Customers!$D$2:$D$101,MATCH(B388,Customers!$A$2:$A$101,0)),0),IFERROR(INDEX(Settings!$E$2:$E$16,MATCH(C388,Settings!$D$2:$D$16,0)),0)))</f>
      </c>
      <c r="E388" s="9"/>
      <c r="F388" s="11">
        <f>IF(D388="","",IF(E388="",D388,E388))</f>
      </c>
      <c r="G388" s="8"/>
      <c r="H388" s="13">
        <f>IF(A388="","",MONTH(A388))</f>
      </c>
      <c r="I388" s="13">
        <f>IF(A388="","",YEAR(A388))</f>
      </c>
    </row>
    <row r="389" spans="1:9" x14ac:dyDescent="0.25">
      <c r="A389" s="12"/>
      <c r="B389" s="8"/>
      <c r="C389" s="8"/>
      <c r="D389" s="11">
        <f>IF(OR(B389="",C389=""),"",IF(C389="Mow",IFERROR(INDEX(Customers!$D$2:$D$101,MATCH(B389,Customers!$A$2:$A$101,0)),0),IFERROR(INDEX(Settings!$E$2:$E$16,MATCH(C389,Settings!$D$2:$D$16,0)),0)))</f>
      </c>
      <c r="E389" s="9"/>
      <c r="F389" s="11">
        <f>IF(D389="","",IF(E389="",D389,E389))</f>
      </c>
      <c r="G389" s="8"/>
      <c r="H389" s="13">
        <f>IF(A389="","",MONTH(A389))</f>
      </c>
      <c r="I389" s="13">
        <f>IF(A389="","",YEAR(A389))</f>
      </c>
    </row>
    <row r="390" spans="1:9" x14ac:dyDescent="0.25">
      <c r="A390" s="12"/>
      <c r="B390" s="8"/>
      <c r="C390" s="8"/>
      <c r="D390" s="11">
        <f>IF(OR(B390="",C390=""),"",IF(C390="Mow",IFERROR(INDEX(Customers!$D$2:$D$101,MATCH(B390,Customers!$A$2:$A$101,0)),0),IFERROR(INDEX(Settings!$E$2:$E$16,MATCH(C390,Settings!$D$2:$D$16,0)),0)))</f>
      </c>
      <c r="E390" s="9"/>
      <c r="F390" s="11">
        <f>IF(D390="","",IF(E390="",D390,E390))</f>
      </c>
      <c r="G390" s="8"/>
      <c r="H390" s="13">
        <f>IF(A390="","",MONTH(A390))</f>
      </c>
      <c r="I390" s="13">
        <f>IF(A390="","",YEAR(A390))</f>
      </c>
    </row>
    <row r="391" spans="1:9" x14ac:dyDescent="0.25">
      <c r="A391" s="12"/>
      <c r="B391" s="8"/>
      <c r="C391" s="8"/>
      <c r="D391" s="11">
        <f>IF(OR(B391="",C391=""),"",IF(C391="Mow",IFERROR(INDEX(Customers!$D$2:$D$101,MATCH(B391,Customers!$A$2:$A$101,0)),0),IFERROR(INDEX(Settings!$E$2:$E$16,MATCH(C391,Settings!$D$2:$D$16,0)),0)))</f>
      </c>
      <c r="E391" s="9"/>
      <c r="F391" s="11">
        <f>IF(D391="","",IF(E391="",D391,E391))</f>
      </c>
      <c r="G391" s="8"/>
      <c r="H391" s="13">
        <f>IF(A391="","",MONTH(A391))</f>
      </c>
      <c r="I391" s="13">
        <f>IF(A391="","",YEAR(A391))</f>
      </c>
    </row>
    <row r="392" spans="1:9" x14ac:dyDescent="0.25">
      <c r="A392" s="12"/>
      <c r="B392" s="8"/>
      <c r="C392" s="8"/>
      <c r="D392" s="11">
        <f>IF(OR(B392="",C392=""),"",IF(C392="Mow",IFERROR(INDEX(Customers!$D$2:$D$101,MATCH(B392,Customers!$A$2:$A$101,0)),0),IFERROR(INDEX(Settings!$E$2:$E$16,MATCH(C392,Settings!$D$2:$D$16,0)),0)))</f>
      </c>
      <c r="E392" s="9"/>
      <c r="F392" s="11">
        <f>IF(D392="","",IF(E392="",D392,E392))</f>
      </c>
      <c r="G392" s="8"/>
      <c r="H392" s="13">
        <f>IF(A392="","",MONTH(A392))</f>
      </c>
      <c r="I392" s="13">
        <f>IF(A392="","",YEAR(A392))</f>
      </c>
    </row>
    <row r="393" spans="1:9" x14ac:dyDescent="0.25">
      <c r="A393" s="12"/>
      <c r="B393" s="8"/>
      <c r="C393" s="8"/>
      <c r="D393" s="11">
        <f>IF(OR(B393="",C393=""),"",IF(C393="Mow",IFERROR(INDEX(Customers!$D$2:$D$101,MATCH(B393,Customers!$A$2:$A$101,0)),0),IFERROR(INDEX(Settings!$E$2:$E$16,MATCH(C393,Settings!$D$2:$D$16,0)),0)))</f>
      </c>
      <c r="E393" s="9"/>
      <c r="F393" s="11">
        <f>IF(D393="","",IF(E393="",D393,E393))</f>
      </c>
      <c r="G393" s="8"/>
      <c r="H393" s="13">
        <f>IF(A393="","",MONTH(A393))</f>
      </c>
      <c r="I393" s="13">
        <f>IF(A393="","",YEAR(A393))</f>
      </c>
    </row>
    <row r="394" spans="1:9" x14ac:dyDescent="0.25">
      <c r="A394" s="12"/>
      <c r="B394" s="8"/>
      <c r="C394" s="8"/>
      <c r="D394" s="11">
        <f>IF(OR(B394="",C394=""),"",IF(C394="Mow",IFERROR(INDEX(Customers!$D$2:$D$101,MATCH(B394,Customers!$A$2:$A$101,0)),0),IFERROR(INDEX(Settings!$E$2:$E$16,MATCH(C394,Settings!$D$2:$D$16,0)),0)))</f>
      </c>
      <c r="E394" s="9"/>
      <c r="F394" s="11">
        <f>IF(D394="","",IF(E394="",D394,E394))</f>
      </c>
      <c r="G394" s="8"/>
      <c r="H394" s="13">
        <f>IF(A394="","",MONTH(A394))</f>
      </c>
      <c r="I394" s="13">
        <f>IF(A394="","",YEAR(A394))</f>
      </c>
    </row>
    <row r="395" spans="1:9" x14ac:dyDescent="0.25">
      <c r="A395" s="12"/>
      <c r="B395" s="8"/>
      <c r="C395" s="8"/>
      <c r="D395" s="11">
        <f>IF(OR(B395="",C395=""),"",IF(C395="Mow",IFERROR(INDEX(Customers!$D$2:$D$101,MATCH(B395,Customers!$A$2:$A$101,0)),0),IFERROR(INDEX(Settings!$E$2:$E$16,MATCH(C395,Settings!$D$2:$D$16,0)),0)))</f>
      </c>
      <c r="E395" s="9"/>
      <c r="F395" s="11">
        <f>IF(D395="","",IF(E395="",D395,E395))</f>
      </c>
      <c r="G395" s="8"/>
      <c r="H395" s="13">
        <f>IF(A395="","",MONTH(A395))</f>
      </c>
      <c r="I395" s="13">
        <f>IF(A395="","",YEAR(A395))</f>
      </c>
    </row>
    <row r="396" spans="1:9" x14ac:dyDescent="0.25">
      <c r="A396" s="12"/>
      <c r="B396" s="8"/>
      <c r="C396" s="8"/>
      <c r="D396" s="11">
        <f>IF(OR(B396="",C396=""),"",IF(C396="Mow",IFERROR(INDEX(Customers!$D$2:$D$101,MATCH(B396,Customers!$A$2:$A$101,0)),0),IFERROR(INDEX(Settings!$E$2:$E$16,MATCH(C396,Settings!$D$2:$D$16,0)),0)))</f>
      </c>
      <c r="E396" s="9"/>
      <c r="F396" s="11">
        <f>IF(D396="","",IF(E396="",D396,E396))</f>
      </c>
      <c r="G396" s="8"/>
      <c r="H396" s="13">
        <f>IF(A396="","",MONTH(A396))</f>
      </c>
      <c r="I396" s="13">
        <f>IF(A396="","",YEAR(A396))</f>
      </c>
    </row>
    <row r="397" spans="1:9" x14ac:dyDescent="0.25">
      <c r="A397" s="12"/>
      <c r="B397" s="8"/>
      <c r="C397" s="8"/>
      <c r="D397" s="11">
        <f>IF(OR(B397="",C397=""),"",IF(C397="Mow",IFERROR(INDEX(Customers!$D$2:$D$101,MATCH(B397,Customers!$A$2:$A$101,0)),0),IFERROR(INDEX(Settings!$E$2:$E$16,MATCH(C397,Settings!$D$2:$D$16,0)),0)))</f>
      </c>
      <c r="E397" s="9"/>
      <c r="F397" s="11">
        <f>IF(D397="","",IF(E397="",D397,E397))</f>
      </c>
      <c r="G397" s="8"/>
      <c r="H397" s="13">
        <f>IF(A397="","",MONTH(A397))</f>
      </c>
      <c r="I397" s="13">
        <f>IF(A397="","",YEAR(A397))</f>
      </c>
    </row>
    <row r="398" spans="1:9" x14ac:dyDescent="0.25">
      <c r="A398" s="12"/>
      <c r="B398" s="8"/>
      <c r="C398" s="8"/>
      <c r="D398" s="11">
        <f>IF(OR(B398="",C398=""),"",IF(C398="Mow",IFERROR(INDEX(Customers!$D$2:$D$101,MATCH(B398,Customers!$A$2:$A$101,0)),0),IFERROR(INDEX(Settings!$E$2:$E$16,MATCH(C398,Settings!$D$2:$D$16,0)),0)))</f>
      </c>
      <c r="E398" s="9"/>
      <c r="F398" s="11">
        <f>IF(D398="","",IF(E398="",D398,E398))</f>
      </c>
      <c r="G398" s="8"/>
      <c r="H398" s="13">
        <f>IF(A398="","",MONTH(A398))</f>
      </c>
      <c r="I398" s="13">
        <f>IF(A398="","",YEAR(A398))</f>
      </c>
    </row>
    <row r="399" spans="1:9" x14ac:dyDescent="0.25">
      <c r="A399" s="12"/>
      <c r="B399" s="8"/>
      <c r="C399" s="8"/>
      <c r="D399" s="11">
        <f>IF(OR(B399="",C399=""),"",IF(C399="Mow",IFERROR(INDEX(Customers!$D$2:$D$101,MATCH(B399,Customers!$A$2:$A$101,0)),0),IFERROR(INDEX(Settings!$E$2:$E$16,MATCH(C399,Settings!$D$2:$D$16,0)),0)))</f>
      </c>
      <c r="E399" s="9"/>
      <c r="F399" s="11">
        <f>IF(D399="","",IF(E399="",D399,E399))</f>
      </c>
      <c r="G399" s="8"/>
      <c r="H399" s="13">
        <f>IF(A399="","",MONTH(A399))</f>
      </c>
      <c r="I399" s="13">
        <f>IF(A399="","",YEAR(A399))</f>
      </c>
    </row>
    <row r="400" spans="1:9" x14ac:dyDescent="0.25">
      <c r="A400" s="12"/>
      <c r="B400" s="8"/>
      <c r="C400" s="8"/>
      <c r="D400" s="11">
        <f>IF(OR(B400="",C400=""),"",IF(C400="Mow",IFERROR(INDEX(Customers!$D$2:$D$101,MATCH(B400,Customers!$A$2:$A$101,0)),0),IFERROR(INDEX(Settings!$E$2:$E$16,MATCH(C400,Settings!$D$2:$D$16,0)),0)))</f>
      </c>
      <c r="E400" s="9"/>
      <c r="F400" s="11">
        <f>IF(D400="","",IF(E400="",D400,E400))</f>
      </c>
      <c r="G400" s="8"/>
      <c r="H400" s="13">
        <f>IF(A400="","",MONTH(A400))</f>
      </c>
      <c r="I400" s="13">
        <f>IF(A400="","",YEAR(A400))</f>
      </c>
    </row>
    <row r="401" spans="1:9" x14ac:dyDescent="0.25">
      <c r="A401" s="12"/>
      <c r="B401" s="8"/>
      <c r="C401" s="8"/>
      <c r="D401" s="11">
        <f>IF(OR(B401="",C401=""),"",IF(C401="Mow",IFERROR(INDEX(Customers!$D$2:$D$101,MATCH(B401,Customers!$A$2:$A$101,0)),0),IFERROR(INDEX(Settings!$E$2:$E$16,MATCH(C401,Settings!$D$2:$D$16,0)),0)))</f>
      </c>
      <c r="E401" s="9"/>
      <c r="F401" s="11">
        <f>IF(D401="","",IF(E401="",D401,E401))</f>
      </c>
      <c r="G401" s="8"/>
      <c r="H401" s="13">
        <f>IF(A401="","",MONTH(A401))</f>
      </c>
      <c r="I401" s="13">
        <f>IF(A401="","",YEAR(A401))</f>
      </c>
    </row>
  </sheetData>
  <conditionalFormatting sqref="G2:G401">
    <cfRule type="containsText" dxfId="0" priority="1">
      <formula>NOT(ISERROR(SEARCH("No",G2)))</formula>
    </cfRule>
  </conditionalFormatting>
  <dataValidations count="10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Customers!$A$2:$A$101</formula1>
    </dataValidation>
    <dataValidation type="list" allowBlank="1" showErrorMessage="1" errorTitle="Pick from the list" error="Choose a value from the drop-down (edit the lists on the Settings tab)." sqref="B2:B401">
      <formula1>Customers!$A$2:$A$101</formula1>
    </dataValidation>
    <dataValidation type="list" allowBlank="1" showErrorMessage="1" errorTitle="Pick from the list" error="Choose a value from the drop-down (edit the lists on the Settings tab)." sqref="C10:C401">
      <formula1>Settings!$D$2:$D$16</formula1>
    </dataValidation>
    <dataValidation type="list" allowBlank="1" showErrorMessage="1" errorTitle="Pick from the list" error="Choose a value from the drop-down (edit the lists on the Settings tab)." sqref="C2:C401">
      <formula1>Settings!$D$2:$D$16</formula1>
    </dataValidation>
    <dataValidation type="decimal" operator="greaterThanOrEqual" allowBlank="1" showErrorMessage="1" error="Enter a number (0 or more)." sqref="E10:E401">
      <formula1>0</formula1>
    </dataValidation>
    <dataValidation type="decimal" operator="greaterThanOrEqual" allowBlank="1" showErrorMessage="1" error="Enter a number (0 or more)." sqref="E2:E401">
      <formula1>0</formula1>
    </dataValidation>
    <dataValidation type="list" allowBlank="1" showErrorMessage="1" errorTitle="Pick from the list" error="Choose a value from the drop-down (edit the lists on the Settings tab)." sqref="G10:G401">
      <formula1>"Yes,No"</formula1>
    </dataValidation>
    <dataValidation type="list" allowBlank="1" showErrorMessage="1" errorTitle="Pick from the list" error="Choose a value from the drop-down (edit the lists on the Settings tab)." sqref="G2:G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F16"/>
  <sheetFormatPr defaultRowHeight="15" outlineLevelRow="0" outlineLevelCol="0" x14ac:dyDescent="55"/>
  <cols>
    <col min="1" max="1" width="10" customWidth="1"/>
    <col min="3" max="3" width="12" customWidth="1"/>
    <col min="4" max="4" width="3" customWidth="1"/>
    <col min="5" max="5" width="22" customWidth="1"/>
    <col min="6" max="6" width="12" customWidth="1"/>
  </cols>
  <sheetData>
    <row r="1" spans="1:1" x14ac:dyDescent="0.25">
      <c r="A1" s="1">
        <f>"Lawn care dashboard "&amp;Settings!G2</f>
      </c>
    </row>
    <row r="3" spans="1:6" x14ac:dyDescent="0.25">
      <c r="A3" s="4" t="s">
        <v>15</v>
      </c>
      <c r="B3" s="4" t="s">
        <v>16</v>
      </c>
      <c r="C3" s="4" t="s">
        <v>17</v>
      </c>
      <c r="E3" s="4" t="s">
        <v>18</v>
      </c>
      <c r="F3" s="4" t="s">
        <v>17</v>
      </c>
    </row>
    <row r="4" spans="1:6" x14ac:dyDescent="0.25">
      <c r="A4" t="s">
        <v>19</v>
      </c>
      <c r="B4">
        <f>COUNTIFS(Visits!$H$2:$H$401,1,Visits!$I$2:$I$401,Settings!$G$2)</f>
      </c>
      <c r="C4" s="5">
        <f>SUMIFS(Visits!$F$2:$F$401,Visits!$H$2:$H$401,1,Visits!$I$2:$I$401,Settings!$G$2)</f>
      </c>
      <c r="E4">
        <f>IF(Settings!D2="","",Settings!D2)</f>
      </c>
      <c r="F4" s="5">
        <f>IF(E4="","",SUMIFS(Visits!$F$2:$F$401,Visits!$C$2:$C$401,E4,Visits!$I$2:$I$401,Settings!$G$2))</f>
      </c>
    </row>
    <row r="5" spans="1:6" x14ac:dyDescent="0.25">
      <c r="A5" t="s">
        <v>20</v>
      </c>
      <c r="B5">
        <f>COUNTIFS(Visits!$H$2:$H$401,2,Visits!$I$2:$I$401,Settings!$G$2)</f>
      </c>
      <c r="C5" s="5">
        <f>SUMIFS(Visits!$F$2:$F$401,Visits!$H$2:$H$401,2,Visits!$I$2:$I$401,Settings!$G$2)</f>
      </c>
      <c r="E5">
        <f>IF(Settings!D3="","",Settings!D3)</f>
      </c>
      <c r="F5" s="5">
        <f>IF(E5="","",SUMIFS(Visits!$F$2:$F$401,Visits!$C$2:$C$401,E5,Visits!$I$2:$I$401,Settings!$G$2))</f>
      </c>
    </row>
    <row r="6" spans="1:6" x14ac:dyDescent="0.25">
      <c r="A6" t="s">
        <v>21</v>
      </c>
      <c r="B6">
        <f>COUNTIFS(Visits!$H$2:$H$401,3,Visits!$I$2:$I$401,Settings!$G$2)</f>
      </c>
      <c r="C6" s="5">
        <f>SUMIFS(Visits!$F$2:$F$401,Visits!$H$2:$H$401,3,Visits!$I$2:$I$401,Settings!$G$2)</f>
      </c>
      <c r="E6">
        <f>IF(Settings!D4="","",Settings!D4)</f>
      </c>
      <c r="F6" s="5">
        <f>IF(E6="","",SUMIFS(Visits!$F$2:$F$401,Visits!$C$2:$C$401,E6,Visits!$I$2:$I$401,Settings!$G$2))</f>
      </c>
    </row>
    <row r="7" spans="1:6" x14ac:dyDescent="0.25">
      <c r="A7" t="s">
        <v>22</v>
      </c>
      <c r="B7">
        <f>COUNTIFS(Visits!$H$2:$H$401,4,Visits!$I$2:$I$401,Settings!$G$2)</f>
      </c>
      <c r="C7" s="5">
        <f>SUMIFS(Visits!$F$2:$F$401,Visits!$H$2:$H$401,4,Visits!$I$2:$I$401,Settings!$G$2)</f>
      </c>
      <c r="E7">
        <f>IF(Settings!D5="","",Settings!D5)</f>
      </c>
      <c r="F7" s="5">
        <f>IF(E7="","",SUMIFS(Visits!$F$2:$F$401,Visits!$C$2:$C$401,E7,Visits!$I$2:$I$401,Settings!$G$2))</f>
      </c>
    </row>
    <row r="8" spans="1:6" x14ac:dyDescent="0.25">
      <c r="A8" t="s">
        <v>23</v>
      </c>
      <c r="B8">
        <f>COUNTIFS(Visits!$H$2:$H$401,5,Visits!$I$2:$I$401,Settings!$G$2)</f>
      </c>
      <c r="C8" s="5">
        <f>SUMIFS(Visits!$F$2:$F$401,Visits!$H$2:$H$401,5,Visits!$I$2:$I$401,Settings!$G$2)</f>
      </c>
      <c r="E8">
        <f>IF(Settings!D6="","",Settings!D6)</f>
      </c>
      <c r="F8" s="5">
        <f>IF(E8="","",SUMIFS(Visits!$F$2:$F$401,Visits!$C$2:$C$401,E8,Visits!$I$2:$I$401,Settings!$G$2))</f>
      </c>
    </row>
    <row r="9" spans="1:6" x14ac:dyDescent="0.25">
      <c r="A9" t="s">
        <v>24</v>
      </c>
      <c r="B9">
        <f>COUNTIFS(Visits!$H$2:$H$401,6,Visits!$I$2:$I$401,Settings!$G$2)</f>
      </c>
      <c r="C9" s="5">
        <f>SUMIFS(Visits!$F$2:$F$401,Visits!$H$2:$H$401,6,Visits!$I$2:$I$401,Settings!$G$2)</f>
      </c>
      <c r="E9">
        <f>IF(Settings!D7="","",Settings!D7)</f>
      </c>
      <c r="F9" s="5">
        <f>IF(E9="","",SUMIFS(Visits!$F$2:$F$401,Visits!$C$2:$C$401,E9,Visits!$I$2:$I$401,Settings!$G$2))</f>
      </c>
    </row>
    <row r="10" spans="1:6" x14ac:dyDescent="0.25">
      <c r="A10" t="s">
        <v>25</v>
      </c>
      <c r="B10">
        <f>COUNTIFS(Visits!$H$2:$H$401,7,Visits!$I$2:$I$401,Settings!$G$2)</f>
      </c>
      <c r="C10" s="5">
        <f>SUMIFS(Visits!$F$2:$F$401,Visits!$H$2:$H$401,7,Visits!$I$2:$I$401,Settings!$G$2)</f>
      </c>
      <c r="E10">
        <f>IF(Settings!D8="","",Settings!D8)</f>
      </c>
      <c r="F10" s="5">
        <f>IF(E10="","",SUMIFS(Visits!$F$2:$F$401,Visits!$C$2:$C$401,E10,Visits!$I$2:$I$401,Settings!$G$2))</f>
      </c>
    </row>
    <row r="11" spans="1:6" x14ac:dyDescent="0.25">
      <c r="A11" t="s">
        <v>26</v>
      </c>
      <c r="B11">
        <f>COUNTIFS(Visits!$H$2:$H$401,8,Visits!$I$2:$I$401,Settings!$G$2)</f>
      </c>
      <c r="C11" s="5">
        <f>SUMIFS(Visits!$F$2:$F$401,Visits!$H$2:$H$401,8,Visits!$I$2:$I$401,Settings!$G$2)</f>
      </c>
      <c r="E11">
        <f>IF(Settings!D9="","",Settings!D9)</f>
      </c>
      <c r="F11" s="5">
        <f>IF(E11="","",SUMIFS(Visits!$F$2:$F$401,Visits!$C$2:$C$401,E11,Visits!$I$2:$I$401,Settings!$G$2))</f>
      </c>
    </row>
    <row r="12" spans="1:6" x14ac:dyDescent="0.25">
      <c r="A12" t="s">
        <v>27</v>
      </c>
      <c r="B12">
        <f>COUNTIFS(Visits!$H$2:$H$401,9,Visits!$I$2:$I$401,Settings!$G$2)</f>
      </c>
      <c r="C12" s="5">
        <f>SUMIFS(Visits!$F$2:$F$401,Visits!$H$2:$H$401,9,Visits!$I$2:$I$401,Settings!$G$2)</f>
      </c>
      <c r="E12">
        <f>IF(Settings!D10="","",Settings!D10)</f>
      </c>
      <c r="F12" s="5">
        <f>IF(E12="","",SUMIFS(Visits!$F$2:$F$401,Visits!$C$2:$C$401,E12,Visits!$I$2:$I$401,Settings!$G$2))</f>
      </c>
    </row>
    <row r="13" spans="1:6" x14ac:dyDescent="0.25">
      <c r="A13" t="s">
        <v>28</v>
      </c>
      <c r="B13">
        <f>COUNTIFS(Visits!$H$2:$H$401,10,Visits!$I$2:$I$401,Settings!$G$2)</f>
      </c>
      <c r="C13" s="5">
        <f>SUMIFS(Visits!$F$2:$F$401,Visits!$H$2:$H$401,10,Visits!$I$2:$I$401,Settings!$G$2)</f>
      </c>
      <c r="E13">
        <f>IF(Settings!D11="","",Settings!D11)</f>
      </c>
      <c r="F13" s="5">
        <f>IF(E13="","",SUMIFS(Visits!$F$2:$F$401,Visits!$C$2:$C$401,E13,Visits!$I$2:$I$401,Settings!$G$2))</f>
      </c>
    </row>
    <row r="14" spans="1:3" x14ac:dyDescent="0.25">
      <c r="A14" t="s">
        <v>29</v>
      </c>
      <c r="B14">
        <f>COUNTIFS(Visits!$H$2:$H$401,11,Visits!$I$2:$I$401,Settings!$G$2)</f>
      </c>
      <c r="C14" s="5">
        <f>SUMIFS(Visits!$F$2:$F$401,Visits!$H$2:$H$401,11,Visits!$I$2:$I$401,Settings!$G$2)</f>
      </c>
    </row>
    <row r="15" spans="1:6" x14ac:dyDescent="0.25">
      <c r="A15" t="s">
        <v>30</v>
      </c>
      <c r="B15">
        <f>COUNTIFS(Visits!$H$2:$H$401,12,Visits!$I$2:$I$401,Settings!$G$2)</f>
      </c>
      <c r="C15" s="5">
        <f>SUMIFS(Visits!$F$2:$F$401,Visits!$H$2:$H$401,12,Visits!$I$2:$I$401,Settings!$G$2)</f>
      </c>
      <c r="E15" s="6" t="s">
        <v>31</v>
      </c>
      <c r="F15" s="6">
        <f>COUNTIFS(Visits!$G$2:$G$401,"No",Visits!$I$2:$I$401,Settings!$G$2)</f>
      </c>
    </row>
    <row r="16" spans="1:6" x14ac:dyDescent="0.25">
      <c r="A16" s="6" t="s">
        <v>32</v>
      </c>
      <c r="B16" s="6">
        <f>SUM(B4:B15)</f>
      </c>
      <c r="C16" s="7">
        <f>SUM(C4:C15)</f>
      </c>
      <c r="E16" s="6" t="s">
        <v>33</v>
      </c>
      <c r="F16" s="7">
        <f>SUMIFS(Visits!$F$2:$F$401,Visits!$G$2:$G$401,"No",Visits!$I$2:$I$401,Settings!$G$2)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Customers</vt:lpstr>
      <vt:lpstr>Visits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2026-11-02T00:43:11Z</dcterms:modified>
</cp:coreProperties>
</file>