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5" name="Dashboard" state="visible" r:id="rId5"/>
    <sheet sheetId="2" name="Settings" state="visible" r:id="rId6"/>
    <sheet sheetId="3" name="Products" state="visible" r:id="rId7"/>
    <sheet sheetId="4" name="Orders" state="visible" r:id="rId8"/>
  </sheets>
  <calcPr calcId="171027" fullCalcOnLoad="1"/>
</workbook>
</file>

<file path=xl/sharedStrings.xml><?xml version="1.0" encoding="utf-8"?>
<sst xmlns="http://schemas.openxmlformats.org/spreadsheetml/2006/main" count="187" uniqueCount="58">
  <si>
    <t>Free Etsy Profit Calculator Spreadsheet: how to use it</t>
  </si>
  <si>
    <t>Start here:</t>
  </si>
  <si>
    <t>Yellow cells are yours to fill in. Green-grey cells hold formulas: leave them alone and they fill themselves.</t>
  </si>
  <si>
    <t>The example file is filled with fictional data so you can see every number working. The blank file is the same workbook, empty: use that one.</t>
  </si>
  <si>
    <t>Google Sheets: File &gt; Import &gt; Upload the .xlsx (or open it from Google Drive), then File &gt; Save as Google Sheets. Excel: just open it (Excel 2010 or newer). Numbers on Mac also opens it.</t>
  </si>
  <si>
    <t>Set up (5 minutes):</t>
  </si>
  <si>
    <t>1. Settings: your fee rates (B2-B8) and the year (B10). The rates are typed in, not read from Etsy: check Etsy's current fee page and change them if they differ for your shop or country.</t>
  </si>
  <si>
    <t>2. Products: one row per item (up to 30): what it costs you to make and your list price. The table shows fees and profit per sale and the price for a 40% margin.</t>
  </si>
  <si>
    <t>3. Orders: one row per sale: date, item, quantity, price each, shipping charged and shipping label cost. Etsy fees, product cost, profit and margin fill in.</t>
  </si>
  <si>
    <t>What you get:</t>
  </si>
  <si>
    <t>Dashboard: orders, revenue, Etsy fees, product cost, shipping labels and profit by month.</t>
  </si>
  <si>
    <t>Fee model: listing fee per item, transaction fee on item price plus shipping, payment processing as a percent plus a fixed amount per order. It is an estimate to plan prices, not a copy of your Etsy statement.</t>
  </si>
  <si>
    <t>Limits: 30 products and 300 orders. Need Offsite Ads, expenses, a tax set-aside and a per-product dashboard? See the paid Etsy &amp; Handmade Seller tracker at tuper.app/templates.</t>
  </si>
  <si>
    <t>Help:</t>
  </si>
  <si>
    <t>Something wrong? Message us at support@tuper.app and we fix it.</t>
  </si>
  <si>
    <t>Designed by Tuper. Built with AI tools and tested by us; tell us if anything breaks.</t>
  </si>
  <si>
    <t>Month</t>
  </si>
  <si>
    <t>Orders</t>
  </si>
  <si>
    <t>Revenue</t>
  </si>
  <si>
    <t>Etsy fees</t>
  </si>
  <si>
    <t>Product cost</t>
  </si>
  <si>
    <t>Shipping labels</t>
  </si>
  <si>
    <t>Profit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</si>
  <si>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</si>
  <si>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</si>
  <si>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</si>
  <si>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</si>
  <si>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</si>
  <si>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</si>
  <si>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</si>
  <si>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</si>
  <si>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</si>
  <si>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</si>
  <si>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</si>
  <si>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</si>
  <si>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Year</t>
  </si>
  <si>
    <t>Listing fee per item</t>
  </si>
  <si>
    <t>Transaction fee (on price + shipping)</t>
  </si>
  <si>
    <t>Payment processing %</t>
  </si>
  <si>
    <t>Payment processing fixed per order</t>
  </si>
  <si>
    <t>Item</t>
  </si>
  <si>
    <t>Cost to make</t>
  </si>
  <si>
    <t>List price</t>
  </si>
  <si>
    <t>Fees at list price (one sale)</t>
  </si>
  <si>
    <t>Profit per sale</t>
  </si>
  <si>
    <t>Margin</t>
  </si>
  <si>
    <t>Price for a 40% margin</t>
  </si>
  <si>
    <t>Linen tote bag</t>
  </si>
  <si>
    <t>Soy candle (8 oz)</t>
  </si>
  <si>
    <t>Custom name print</t>
  </si>
  <si>
    <t>Ceramic mug</t>
  </si>
  <si>
    <t>Beaded bracelet</t>
  </si>
  <si>
    <t>Greeting card set</t>
  </si>
  <si>
    <t>Date</t>
  </si>
  <si>
    <t>Qty</t>
  </si>
  <si>
    <t>Price each</t>
  </si>
  <si>
    <t>Shipping charged</t>
  </si>
  <si>
    <t>Shipping label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</si>
</sst>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0.0%"/>
    <numFmt numFmtId="166" formatCode="yyyy-mm-dd"/>
  </numFmts>
  <fonts count="4" x14ac:knownFonts="1">
    <font>
      <color theme="1"/>
      <family val="2"/>
      <scheme val="minor"/>
      <sz val="11"/>
      <name val="Calibri"/>
    </font>
    <font>
      <b/>
      <color rgb="FF2F5D50"/>
      <sz val="13"/>
    </font>
    <font>
      <b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2F5D50"/>
      </patternFill>
    </fill>
    <fill>
      <patternFill patternType="solid">
        <fgColor rgb="FFFFF8DC"/>
      </patternFill>
    </fill>
    <fill>
      <patternFill patternType="solid">
        <fgColor rgb="FFEFF4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0" xfId="0" applyFont="1" applyFill="1"/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  <xf numFmtId="164" fontId="0" fillId="3" borderId="0" xfId="0" applyNumberFormat="1" applyFill="1"/>
    <xf numFmtId="165" fontId="0" fillId="3" borderId="0" xfId="0" applyNumberFormat="1" applyFill="1"/>
    <xf numFmtId="0" fontId="0" fillId="3" borderId="0" xfId="0" applyFill="1"/>
    <xf numFmtId="0" fontId="3" fillId="2" borderId="0" xfId="0" applyFont="1" applyFill="1" applyAlignment="1">
      <alignment vertical="center" wrapText="1"/>
    </xf>
    <xf numFmtId="164" fontId="0" fillId="4" borderId="0" xfId="0" applyNumberFormat="1" applyFill="1"/>
    <xf numFmtId="165" fontId="0" fillId="4" borderId="0" xfId="0" applyNumberFormat="1" applyFill="1"/>
    <xf numFmtId="166" fontId="0" fillId="3" borderId="0" xfId="0" applyNumberFormat="1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5D50"/>
    <pageSetUpPr fitToPage="1"/>
  </sheetPr>
  <dimension ref="A1:A17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x14ac:dyDescent="0.25">
      <c r="A10" s="3" t="s">
        <v>8</v>
      </c>
    </row>
    <row r="11" spans="1:1" x14ac:dyDescent="0.25">
      <c r="A11" s="2" t="s">
        <v>9</v>
      </c>
    </row>
    <row r="12" spans="1:1" x14ac:dyDescent="0.25">
      <c r="A12" s="3" t="s">
        <v>10</v>
      </c>
    </row>
    <row r="13" spans="1:1" x14ac:dyDescent="0.25">
      <c r="A13" s="3" t="s">
        <v>11</v>
      </c>
    </row>
    <row r="14" spans="1:1" x14ac:dyDescent="0.25">
      <c r="A14" s="3" t="s">
        <v>12</v>
      </c>
    </row>
    <row r="15" spans="1:1" x14ac:dyDescent="0.25">
      <c r="A15" s="2" t="s">
        <v>13</v>
      </c>
    </row>
    <row r="16" spans="1:1" x14ac:dyDescent="0.25">
      <c r="A16" s="3" t="s">
        <v>14</v>
      </c>
    </row>
    <row r="17" spans="1:1" x14ac:dyDescent="0.25">
      <c r="A17" s="3" t="s">
        <v>15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0"/>
  <sheetFormatPr defaultRowHeight="15" outlineLevelRow="0" outlineLevelCol="0" x14ac:dyDescent="55"/>
  <cols>
    <col min="1" max="1" width="40" customWidth="1"/>
    <col min="2" max="2" width="12" customWidth="1"/>
  </cols>
  <sheetData>
    <row r="1" spans="1:1" x14ac:dyDescent="0.25">
      <c r="A1" s="4" t="s">
        <v>36</v>
      </c>
    </row>
    <row r="2" spans="2:2" x14ac:dyDescent="0.25">
      <c r="B2" s="8">
        <v>0.2</v>
      </c>
    </row>
    <row r="3" spans="1:1" x14ac:dyDescent="0.25">
      <c r="A3" s="4" t="s">
        <v>37</v>
      </c>
    </row>
    <row r="4" spans="2:2" x14ac:dyDescent="0.25">
      <c r="B4" s="9">
        <v>0.065</v>
      </c>
    </row>
    <row r="5" spans="1:1" x14ac:dyDescent="0.25">
      <c r="A5" s="4" t="s">
        <v>38</v>
      </c>
    </row>
    <row r="6" spans="2:2" x14ac:dyDescent="0.25">
      <c r="B6" s="9">
        <v>0.03</v>
      </c>
    </row>
    <row r="7" spans="1:1" x14ac:dyDescent="0.25">
      <c r="A7" s="4" t="s">
        <v>39</v>
      </c>
    </row>
    <row r="8" spans="2:2" x14ac:dyDescent="0.25">
      <c r="B8" s="8">
        <v>0.25</v>
      </c>
    </row>
    <row r="9" spans="1:1" x14ac:dyDescent="0.25">
      <c r="A9" s="4" t="s">
        <v>35</v>
      </c>
    </row>
    <row r="10" spans="2:2" x14ac:dyDescent="0.25">
      <c r="B10" s="10">
        <v>2026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2" customWidth="1"/>
    <col min="3" max="3" width="11" customWidth="1"/>
    <col min="4" max="4" width="16" customWidth="1"/>
    <col min="5" max="5" width="12" customWidth="1"/>
    <col min="7" max="7" width="14" customWidth="1"/>
  </cols>
  <sheetData>
    <row r="1" ht="30" customHeight="1" spans="1:7" x14ac:dyDescent="0.25">
      <c r="A1" s="11" t="s">
        <v>40</v>
      </c>
      <c r="B1" s="11" t="s">
        <v>41</v>
      </c>
      <c r="C1" s="11" t="s">
        <v>42</v>
      </c>
      <c r="D1" s="11" t="s">
        <v>43</v>
      </c>
      <c r="E1" s="11" t="s">
        <v>44</v>
      </c>
      <c r="F1" s="11" t="s">
        <v>45</v>
      </c>
      <c r="G1" s="11" t="s">
        <v>46</v>
      </c>
    </row>
    <row r="2" spans="1:7" x14ac:dyDescent="0.25">
      <c r="A2" s="10" t="s">
        <v>47</v>
      </c>
      <c r="B2" s="8">
        <v>9.5</v>
      </c>
      <c r="C2" s="8">
        <v>28</v>
      </c>
      <c r="D2" s="12">
        <f>IF(OR(A2="",N(C2)=0),"",Settings!$B$2+C2*(Settings!$B$4+Settings!$B$6)+Settings!$B$8)</f>
      </c>
      <c r="E2" s="12">
        <f>IF(OR(A2="",N(C2)=0),"",C2-B2-D2)</f>
      </c>
      <c r="F2" s="13">
        <f>IF(OR(A2="",N(C2)=0),"",E2/C2)</f>
      </c>
      <c r="G2" s="12">
        <f>IF(A2="","",ROUND((B2+Settings!$B$2+Settings!$B$8)/(1-0.4-Settings!$B$4-Settings!$B$6),2))</f>
      </c>
    </row>
    <row r="3" spans="1:7" x14ac:dyDescent="0.25">
      <c r="A3" s="10" t="s">
        <v>48</v>
      </c>
      <c r="B3" s="8">
        <v>4.2</v>
      </c>
      <c r="C3" s="8">
        <v>18</v>
      </c>
      <c r="D3" s="12">
        <f>IF(OR(A3="",N(C3)=0),"",Settings!$B$2+C3*(Settings!$B$4+Settings!$B$6)+Settings!$B$8)</f>
      </c>
      <c r="E3" s="12">
        <f>IF(OR(A3="",N(C3)=0),"",C3-B3-D3)</f>
      </c>
      <c r="F3" s="13">
        <f>IF(OR(A3="",N(C3)=0),"",E3/C3)</f>
      </c>
      <c r="G3" s="12">
        <f>IF(A3="","",ROUND((B3+Settings!$B$2+Settings!$B$8)/(1-0.4-Settings!$B$4-Settings!$B$6),2))</f>
      </c>
    </row>
    <row r="4" spans="1:7" x14ac:dyDescent="0.25">
      <c r="A4" s="10" t="s">
        <v>49</v>
      </c>
      <c r="B4" s="8">
        <v>2.1</v>
      </c>
      <c r="C4" s="8">
        <v>22</v>
      </c>
      <c r="D4" s="12">
        <f>IF(OR(A4="",N(C4)=0),"",Settings!$B$2+C4*(Settings!$B$4+Settings!$B$6)+Settings!$B$8)</f>
      </c>
      <c r="E4" s="12">
        <f>IF(OR(A4="",N(C4)=0),"",C4-B4-D4)</f>
      </c>
      <c r="F4" s="13">
        <f>IF(OR(A4="",N(C4)=0),"",E4/C4)</f>
      </c>
      <c r="G4" s="12">
        <f>IF(A4="","",ROUND((B4+Settings!$B$2+Settings!$B$8)/(1-0.4-Settings!$B$4-Settings!$B$6),2))</f>
      </c>
    </row>
    <row r="5" spans="1:7" x14ac:dyDescent="0.25">
      <c r="A5" s="10" t="s">
        <v>50</v>
      </c>
      <c r="B5" s="8">
        <v>6.8</v>
      </c>
      <c r="C5" s="8">
        <v>26</v>
      </c>
      <c r="D5" s="12">
        <f>IF(OR(A5="",N(C5)=0),"",Settings!$B$2+C5*(Settings!$B$4+Settings!$B$6)+Settings!$B$8)</f>
      </c>
      <c r="E5" s="12">
        <f>IF(OR(A5="",N(C5)=0),"",C5-B5-D5)</f>
      </c>
      <c r="F5" s="13">
        <f>IF(OR(A5="",N(C5)=0),"",E5/C5)</f>
      </c>
      <c r="G5" s="12">
        <f>IF(A5="","",ROUND((B5+Settings!$B$2+Settings!$B$8)/(1-0.4-Settings!$B$4-Settings!$B$6),2))</f>
      </c>
    </row>
    <row r="6" spans="1:7" x14ac:dyDescent="0.25">
      <c r="A6" s="10" t="s">
        <v>51</v>
      </c>
      <c r="B6" s="8">
        <v>2.6</v>
      </c>
      <c r="C6" s="8">
        <v>15</v>
      </c>
      <c r="D6" s="12">
        <f>IF(OR(A6="",N(C6)=0),"",Settings!$B$2+C6*(Settings!$B$4+Settings!$B$6)+Settings!$B$8)</f>
      </c>
      <c r="E6" s="12">
        <f>IF(OR(A6="",N(C6)=0),"",C6-B6-D6)</f>
      </c>
      <c r="F6" s="13">
        <f>IF(OR(A6="",N(C6)=0),"",E6/C6)</f>
      </c>
      <c r="G6" s="12">
        <f>IF(A6="","",ROUND((B6+Settings!$B$2+Settings!$B$8)/(1-0.4-Settings!$B$4-Settings!$B$6),2))</f>
      </c>
    </row>
    <row r="7" spans="1:7" x14ac:dyDescent="0.25">
      <c r="A7" s="10" t="s">
        <v>52</v>
      </c>
      <c r="B7" s="8">
        <v>3.1</v>
      </c>
      <c r="C7" s="8">
        <v>14</v>
      </c>
      <c r="D7" s="12">
        <f>IF(OR(A7="",N(C7)=0),"",Settings!$B$2+C7*(Settings!$B$4+Settings!$B$6)+Settings!$B$8)</f>
      </c>
      <c r="E7" s="12">
        <f>IF(OR(A7="",N(C7)=0),"",C7-B7-D7)</f>
      </c>
      <c r="F7" s="13">
        <f>IF(OR(A7="",N(C7)=0),"",E7/C7)</f>
      </c>
      <c r="G7" s="12">
        <f>IF(A7="","",ROUND((B7+Settings!$B$2+Settings!$B$8)/(1-0.4-Settings!$B$4-Settings!$B$6),2))</f>
      </c>
    </row>
    <row r="8" spans="1:7" x14ac:dyDescent="0.25">
      <c r="A8" s="10"/>
      <c r="B8" s="8"/>
      <c r="C8" s="8"/>
      <c r="D8" s="12">
        <f>IF(OR(A8="",N(C8)=0),"",Settings!$B$2+C8*(Settings!$B$4+Settings!$B$6)+Settings!$B$8)</f>
      </c>
      <c r="E8" s="12">
        <f>IF(OR(A8="",N(C8)=0),"",C8-B8-D8)</f>
      </c>
      <c r="F8" s="13">
        <f>IF(OR(A8="",N(C8)=0),"",E8/C8)</f>
      </c>
      <c r="G8" s="12">
        <f>IF(A8="","",ROUND((B8+Settings!$B$2+Settings!$B$8)/(1-0.4-Settings!$B$4-Settings!$B$6),2))</f>
      </c>
    </row>
    <row r="9" spans="1:7" x14ac:dyDescent="0.25">
      <c r="A9" s="10"/>
      <c r="B9" s="8"/>
      <c r="C9" s="8"/>
      <c r="D9" s="12">
        <f>IF(OR(A9="",N(C9)=0),"",Settings!$B$2+C9*(Settings!$B$4+Settings!$B$6)+Settings!$B$8)</f>
      </c>
      <c r="E9" s="12">
        <f>IF(OR(A9="",N(C9)=0),"",C9-B9-D9)</f>
      </c>
      <c r="F9" s="13">
        <f>IF(OR(A9="",N(C9)=0),"",E9/C9)</f>
      </c>
      <c r="G9" s="12">
        <f>IF(A9="","",ROUND((B9+Settings!$B$2+Settings!$B$8)/(1-0.4-Settings!$B$4-Settings!$B$6),2))</f>
      </c>
    </row>
    <row r="10" spans="1:7" x14ac:dyDescent="0.25">
      <c r="A10" s="10"/>
      <c r="B10" s="8"/>
      <c r="C10" s="8"/>
      <c r="D10" s="12">
        <f>IF(OR(A10="",N(C10)=0),"",Settings!$B$2+C10*(Settings!$B$4+Settings!$B$6)+Settings!$B$8)</f>
      </c>
      <c r="E10" s="12">
        <f>IF(OR(A10="",N(C10)=0),"",C10-B10-D10)</f>
      </c>
      <c r="F10" s="13">
        <f>IF(OR(A10="",N(C10)=0),"",E10/C10)</f>
      </c>
      <c r="G10" s="12">
        <f>IF(A10="","",ROUND((B10+Settings!$B$2+Settings!$B$8)/(1-0.4-Settings!$B$4-Settings!$B$6),2))</f>
      </c>
    </row>
    <row r="11" spans="1:7" x14ac:dyDescent="0.25">
      <c r="A11" s="10"/>
      <c r="B11" s="8"/>
      <c r="C11" s="8"/>
      <c r="D11" s="12">
        <f>IF(OR(A11="",N(C11)=0),"",Settings!$B$2+C11*(Settings!$B$4+Settings!$B$6)+Settings!$B$8)</f>
      </c>
      <c r="E11" s="12">
        <f>IF(OR(A11="",N(C11)=0),"",C11-B11-D11)</f>
      </c>
      <c r="F11" s="13">
        <f>IF(OR(A11="",N(C11)=0),"",E11/C11)</f>
      </c>
      <c r="G11" s="12">
        <f>IF(A11="","",ROUND((B11+Settings!$B$2+Settings!$B$8)/(1-0.4-Settings!$B$4-Settings!$B$6),2))</f>
      </c>
    </row>
    <row r="12" spans="1:7" x14ac:dyDescent="0.25">
      <c r="A12" s="10"/>
      <c r="B12" s="8"/>
      <c r="C12" s="8"/>
      <c r="D12" s="12">
        <f>IF(OR(A12="",N(C12)=0),"",Settings!$B$2+C12*(Settings!$B$4+Settings!$B$6)+Settings!$B$8)</f>
      </c>
      <c r="E12" s="12">
        <f>IF(OR(A12="",N(C12)=0),"",C12-B12-D12)</f>
      </c>
      <c r="F12" s="13">
        <f>IF(OR(A12="",N(C12)=0),"",E12/C12)</f>
      </c>
      <c r="G12" s="12">
        <f>IF(A12="","",ROUND((B12+Settings!$B$2+Settings!$B$8)/(1-0.4-Settings!$B$4-Settings!$B$6),2))</f>
      </c>
    </row>
    <row r="13" spans="1:7" x14ac:dyDescent="0.25">
      <c r="A13" s="10"/>
      <c r="B13" s="8"/>
      <c r="C13" s="8"/>
      <c r="D13" s="12">
        <f>IF(OR(A13="",N(C13)=0),"",Settings!$B$2+C13*(Settings!$B$4+Settings!$B$6)+Settings!$B$8)</f>
      </c>
      <c r="E13" s="12">
        <f>IF(OR(A13="",N(C13)=0),"",C13-B13-D13)</f>
      </c>
      <c r="F13" s="13">
        <f>IF(OR(A13="",N(C13)=0),"",E13/C13)</f>
      </c>
      <c r="G13" s="12">
        <f>IF(A13="","",ROUND((B13+Settings!$B$2+Settings!$B$8)/(1-0.4-Settings!$B$4-Settings!$B$6),2))</f>
      </c>
    </row>
    <row r="14" spans="1:7" x14ac:dyDescent="0.25">
      <c r="A14" s="10"/>
      <c r="B14" s="8"/>
      <c r="C14" s="8"/>
      <c r="D14" s="12">
        <f>IF(OR(A14="",N(C14)=0),"",Settings!$B$2+C14*(Settings!$B$4+Settings!$B$6)+Settings!$B$8)</f>
      </c>
      <c r="E14" s="12">
        <f>IF(OR(A14="",N(C14)=0),"",C14-B14-D14)</f>
      </c>
      <c r="F14" s="13">
        <f>IF(OR(A14="",N(C14)=0),"",E14/C14)</f>
      </c>
      <c r="G14" s="12">
        <f>IF(A14="","",ROUND((B14+Settings!$B$2+Settings!$B$8)/(1-0.4-Settings!$B$4-Settings!$B$6),2))</f>
      </c>
    </row>
    <row r="15" spans="1:7" x14ac:dyDescent="0.25">
      <c r="A15" s="10"/>
      <c r="B15" s="8"/>
      <c r="C15" s="8"/>
      <c r="D15" s="12">
        <f>IF(OR(A15="",N(C15)=0),"",Settings!$B$2+C15*(Settings!$B$4+Settings!$B$6)+Settings!$B$8)</f>
      </c>
      <c r="E15" s="12">
        <f>IF(OR(A15="",N(C15)=0),"",C15-B15-D15)</f>
      </c>
      <c r="F15" s="13">
        <f>IF(OR(A15="",N(C15)=0),"",E15/C15)</f>
      </c>
      <c r="G15" s="12">
        <f>IF(A15="","",ROUND((B15+Settings!$B$2+Settings!$B$8)/(1-0.4-Settings!$B$4-Settings!$B$6),2))</f>
      </c>
    </row>
    <row r="16" spans="1:7" x14ac:dyDescent="0.25">
      <c r="A16" s="10"/>
      <c r="B16" s="8"/>
      <c r="C16" s="8"/>
      <c r="D16" s="12">
        <f>IF(OR(A16="",N(C16)=0),"",Settings!$B$2+C16*(Settings!$B$4+Settings!$B$6)+Settings!$B$8)</f>
      </c>
      <c r="E16" s="12">
        <f>IF(OR(A16="",N(C16)=0),"",C16-B16-D16)</f>
      </c>
      <c r="F16" s="13">
        <f>IF(OR(A16="",N(C16)=0),"",E16/C16)</f>
      </c>
      <c r="G16" s="12">
        <f>IF(A16="","",ROUND((B16+Settings!$B$2+Settings!$B$8)/(1-0.4-Settings!$B$4-Settings!$B$6),2))</f>
      </c>
    </row>
    <row r="17" spans="1:7" x14ac:dyDescent="0.25">
      <c r="A17" s="10"/>
      <c r="B17" s="8"/>
      <c r="C17" s="8"/>
      <c r="D17" s="12">
        <f>IF(OR(A17="",N(C17)=0),"",Settings!$B$2+C17*(Settings!$B$4+Settings!$B$6)+Settings!$B$8)</f>
      </c>
      <c r="E17" s="12">
        <f>IF(OR(A17="",N(C17)=0),"",C17-B17-D17)</f>
      </c>
      <c r="F17" s="13">
        <f>IF(OR(A17="",N(C17)=0),"",E17/C17)</f>
      </c>
      <c r="G17" s="12">
        <f>IF(A17="","",ROUND((B17+Settings!$B$2+Settings!$B$8)/(1-0.4-Settings!$B$4-Settings!$B$6),2))</f>
      </c>
    </row>
    <row r="18" spans="1:7" x14ac:dyDescent="0.25">
      <c r="A18" s="10"/>
      <c r="B18" s="8"/>
      <c r="C18" s="8"/>
      <c r="D18" s="12">
        <f>IF(OR(A18="",N(C18)=0),"",Settings!$B$2+C18*(Settings!$B$4+Settings!$B$6)+Settings!$B$8)</f>
      </c>
      <c r="E18" s="12">
        <f>IF(OR(A18="",N(C18)=0),"",C18-B18-D18)</f>
      </c>
      <c r="F18" s="13">
        <f>IF(OR(A18="",N(C18)=0),"",E18/C18)</f>
      </c>
      <c r="G18" s="12">
        <f>IF(A18="","",ROUND((B18+Settings!$B$2+Settings!$B$8)/(1-0.4-Settings!$B$4-Settings!$B$6),2))</f>
      </c>
    </row>
    <row r="19" spans="1:7" x14ac:dyDescent="0.25">
      <c r="A19" s="10"/>
      <c r="B19" s="8"/>
      <c r="C19" s="8"/>
      <c r="D19" s="12">
        <f>IF(OR(A19="",N(C19)=0),"",Settings!$B$2+C19*(Settings!$B$4+Settings!$B$6)+Settings!$B$8)</f>
      </c>
      <c r="E19" s="12">
        <f>IF(OR(A19="",N(C19)=0),"",C19-B19-D19)</f>
      </c>
      <c r="F19" s="13">
        <f>IF(OR(A19="",N(C19)=0),"",E19/C19)</f>
      </c>
      <c r="G19" s="12">
        <f>IF(A19="","",ROUND((B19+Settings!$B$2+Settings!$B$8)/(1-0.4-Settings!$B$4-Settings!$B$6),2))</f>
      </c>
    </row>
    <row r="20" spans="1:7" x14ac:dyDescent="0.25">
      <c r="A20" s="10"/>
      <c r="B20" s="8"/>
      <c r="C20" s="8"/>
      <c r="D20" s="12">
        <f>IF(OR(A20="",N(C20)=0),"",Settings!$B$2+C20*(Settings!$B$4+Settings!$B$6)+Settings!$B$8)</f>
      </c>
      <c r="E20" s="12">
        <f>IF(OR(A20="",N(C20)=0),"",C20-B20-D20)</f>
      </c>
      <c r="F20" s="13">
        <f>IF(OR(A20="",N(C20)=0),"",E20/C20)</f>
      </c>
      <c r="G20" s="12">
        <f>IF(A20="","",ROUND((B20+Settings!$B$2+Settings!$B$8)/(1-0.4-Settings!$B$4-Settings!$B$6),2))</f>
      </c>
    </row>
    <row r="21" spans="1:7" x14ac:dyDescent="0.25">
      <c r="A21" s="10"/>
      <c r="B21" s="8"/>
      <c r="C21" s="8"/>
      <c r="D21" s="12">
        <f>IF(OR(A21="",N(C21)=0),"",Settings!$B$2+C21*(Settings!$B$4+Settings!$B$6)+Settings!$B$8)</f>
      </c>
      <c r="E21" s="12">
        <f>IF(OR(A21="",N(C21)=0),"",C21-B21-D21)</f>
      </c>
      <c r="F21" s="13">
        <f>IF(OR(A21="",N(C21)=0),"",E21/C21)</f>
      </c>
      <c r="G21" s="12">
        <f>IF(A21="","",ROUND((B21+Settings!$B$2+Settings!$B$8)/(1-0.4-Settings!$B$4-Settings!$B$6),2))</f>
      </c>
    </row>
    <row r="22" spans="1:7" x14ac:dyDescent="0.25">
      <c r="A22" s="10"/>
      <c r="B22" s="8"/>
      <c r="C22" s="8"/>
      <c r="D22" s="12">
        <f>IF(OR(A22="",N(C22)=0),"",Settings!$B$2+C22*(Settings!$B$4+Settings!$B$6)+Settings!$B$8)</f>
      </c>
      <c r="E22" s="12">
        <f>IF(OR(A22="",N(C22)=0),"",C22-B22-D22)</f>
      </c>
      <c r="F22" s="13">
        <f>IF(OR(A22="",N(C22)=0),"",E22/C22)</f>
      </c>
      <c r="G22" s="12">
        <f>IF(A22="","",ROUND((B22+Settings!$B$2+Settings!$B$8)/(1-0.4-Settings!$B$4-Settings!$B$6),2))</f>
      </c>
    </row>
    <row r="23" spans="1:7" x14ac:dyDescent="0.25">
      <c r="A23" s="10"/>
      <c r="B23" s="8"/>
      <c r="C23" s="8"/>
      <c r="D23" s="12">
        <f>IF(OR(A23="",N(C23)=0),"",Settings!$B$2+C23*(Settings!$B$4+Settings!$B$6)+Settings!$B$8)</f>
      </c>
      <c r="E23" s="12">
        <f>IF(OR(A23="",N(C23)=0),"",C23-B23-D23)</f>
      </c>
      <c r="F23" s="13">
        <f>IF(OR(A23="",N(C23)=0),"",E23/C23)</f>
      </c>
      <c r="G23" s="12">
        <f>IF(A23="","",ROUND((B23+Settings!$B$2+Settings!$B$8)/(1-0.4-Settings!$B$4-Settings!$B$6),2))</f>
      </c>
    </row>
    <row r="24" spans="1:7" x14ac:dyDescent="0.25">
      <c r="A24" s="10"/>
      <c r="B24" s="8"/>
      <c r="C24" s="8"/>
      <c r="D24" s="12">
        <f>IF(OR(A24="",N(C24)=0),"",Settings!$B$2+C24*(Settings!$B$4+Settings!$B$6)+Settings!$B$8)</f>
      </c>
      <c r="E24" s="12">
        <f>IF(OR(A24="",N(C24)=0),"",C24-B24-D24)</f>
      </c>
      <c r="F24" s="13">
        <f>IF(OR(A24="",N(C24)=0),"",E24/C24)</f>
      </c>
      <c r="G24" s="12">
        <f>IF(A24="","",ROUND((B24+Settings!$B$2+Settings!$B$8)/(1-0.4-Settings!$B$4-Settings!$B$6),2))</f>
      </c>
    </row>
    <row r="25" spans="1:7" x14ac:dyDescent="0.25">
      <c r="A25" s="10"/>
      <c r="B25" s="8"/>
      <c r="C25" s="8"/>
      <c r="D25" s="12">
        <f>IF(OR(A25="",N(C25)=0),"",Settings!$B$2+C25*(Settings!$B$4+Settings!$B$6)+Settings!$B$8)</f>
      </c>
      <c r="E25" s="12">
        <f>IF(OR(A25="",N(C25)=0),"",C25-B25-D25)</f>
      </c>
      <c r="F25" s="13">
        <f>IF(OR(A25="",N(C25)=0),"",E25/C25)</f>
      </c>
      <c r="G25" s="12">
        <f>IF(A25="","",ROUND((B25+Settings!$B$2+Settings!$B$8)/(1-0.4-Settings!$B$4-Settings!$B$6),2))</f>
      </c>
    </row>
    <row r="26" spans="1:7" x14ac:dyDescent="0.25">
      <c r="A26" s="10"/>
      <c r="B26" s="8"/>
      <c r="C26" s="8"/>
      <c r="D26" s="12">
        <f>IF(OR(A26="",N(C26)=0),"",Settings!$B$2+C26*(Settings!$B$4+Settings!$B$6)+Settings!$B$8)</f>
      </c>
      <c r="E26" s="12">
        <f>IF(OR(A26="",N(C26)=0),"",C26-B26-D26)</f>
      </c>
      <c r="F26" s="13">
        <f>IF(OR(A26="",N(C26)=0),"",E26/C26)</f>
      </c>
      <c r="G26" s="12">
        <f>IF(A26="","",ROUND((B26+Settings!$B$2+Settings!$B$8)/(1-0.4-Settings!$B$4-Settings!$B$6),2))</f>
      </c>
    </row>
    <row r="27" spans="1:7" x14ac:dyDescent="0.25">
      <c r="A27" s="10"/>
      <c r="B27" s="8"/>
      <c r="C27" s="8"/>
      <c r="D27" s="12">
        <f>IF(OR(A27="",N(C27)=0),"",Settings!$B$2+C27*(Settings!$B$4+Settings!$B$6)+Settings!$B$8)</f>
      </c>
      <c r="E27" s="12">
        <f>IF(OR(A27="",N(C27)=0),"",C27-B27-D27)</f>
      </c>
      <c r="F27" s="13">
        <f>IF(OR(A27="",N(C27)=0),"",E27/C27)</f>
      </c>
      <c r="G27" s="12">
        <f>IF(A27="","",ROUND((B27+Settings!$B$2+Settings!$B$8)/(1-0.4-Settings!$B$4-Settings!$B$6),2))</f>
      </c>
    </row>
    <row r="28" spans="1:7" x14ac:dyDescent="0.25">
      <c r="A28" s="10"/>
      <c r="B28" s="8"/>
      <c r="C28" s="8"/>
      <c r="D28" s="12">
        <f>IF(OR(A28="",N(C28)=0),"",Settings!$B$2+C28*(Settings!$B$4+Settings!$B$6)+Settings!$B$8)</f>
      </c>
      <c r="E28" s="12">
        <f>IF(OR(A28="",N(C28)=0),"",C28-B28-D28)</f>
      </c>
      <c r="F28" s="13">
        <f>IF(OR(A28="",N(C28)=0),"",E28/C28)</f>
      </c>
      <c r="G28" s="12">
        <f>IF(A28="","",ROUND((B28+Settings!$B$2+Settings!$B$8)/(1-0.4-Settings!$B$4-Settings!$B$6),2))</f>
      </c>
    </row>
    <row r="29" spans="1:7" x14ac:dyDescent="0.25">
      <c r="A29" s="10"/>
      <c r="B29" s="8"/>
      <c r="C29" s="8"/>
      <c r="D29" s="12">
        <f>IF(OR(A29="",N(C29)=0),"",Settings!$B$2+C29*(Settings!$B$4+Settings!$B$6)+Settings!$B$8)</f>
      </c>
      <c r="E29" s="12">
        <f>IF(OR(A29="",N(C29)=0),"",C29-B29-D29)</f>
      </c>
      <c r="F29" s="13">
        <f>IF(OR(A29="",N(C29)=0),"",E29/C29)</f>
      </c>
      <c r="G29" s="12">
        <f>IF(A29="","",ROUND((B29+Settings!$B$2+Settings!$B$8)/(1-0.4-Settings!$B$4-Settings!$B$6),2))</f>
      </c>
    </row>
    <row r="30" spans="1:7" x14ac:dyDescent="0.25">
      <c r="A30" s="10"/>
      <c r="B30" s="8"/>
      <c r="C30" s="8"/>
      <c r="D30" s="12">
        <f>IF(OR(A30="",N(C30)=0),"",Settings!$B$2+C30*(Settings!$B$4+Settings!$B$6)+Settings!$B$8)</f>
      </c>
      <c r="E30" s="12">
        <f>IF(OR(A30="",N(C30)=0),"",C30-B30-D30)</f>
      </c>
      <c r="F30" s="13">
        <f>IF(OR(A30="",N(C30)=0),"",E30/C30)</f>
      </c>
      <c r="G30" s="12">
        <f>IF(A30="","",ROUND((B30+Settings!$B$2+Settings!$B$8)/(1-0.4-Settings!$B$4-Settings!$B$6),2))</f>
      </c>
    </row>
    <row r="31" spans="1:7" x14ac:dyDescent="0.25">
      <c r="A31" s="10"/>
      <c r="B31" s="8"/>
      <c r="C31" s="8"/>
      <c r="D31" s="12">
        <f>IF(OR(A31="",N(C31)=0),"",Settings!$B$2+C31*(Settings!$B$4+Settings!$B$6)+Settings!$B$8)</f>
      </c>
      <c r="E31" s="12">
        <f>IF(OR(A31="",N(C31)=0),"",C31-B31-D31)</f>
      </c>
      <c r="F31" s="13">
        <f>IF(OR(A31="",N(C31)=0),"",E31/C31)</f>
      </c>
      <c r="G31" s="12">
        <f>IF(A31="","",ROUND((B31+Settings!$B$2+Settings!$B$8)/(1-0.4-Settings!$B$4-Settings!$B$6),2))</f>
      </c>
    </row>
  </sheetData>
  <dataValidations count="2">
    <dataValidation type="decimal" operator="greaterThanOrEqual" allowBlank="1" showErrorMessage="1" error="Enter a number (0 or more)." sqref="B10:C31">
      <formula1>0</formula1>
    </dataValidation>
    <dataValidation type="decimal" operator="greaterThanOrEqual" allowBlank="1" showErrorMessage="1" error="Enter a number (0 or more)." sqref="B2:C31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6" customWidth="1"/>
    <col min="4" max="6" width="10" customWidth="1"/>
    <col min="7" max="7" width="11" customWidth="1"/>
    <col min="8" max="10" width="10" customWidth="1"/>
    <col min="11" max="11" width="8" customWidth="1"/>
    <col min="12" max="13" width="7" customWidth="1"/>
  </cols>
  <sheetData>
    <row r="1" ht="30" customHeight="1" spans="1:13" x14ac:dyDescent="0.25">
      <c r="A1" s="11" t="s">
        <v>53</v>
      </c>
      <c r="B1" s="11" t="s">
        <v>40</v>
      </c>
      <c r="C1" s="11" t="s">
        <v>54</v>
      </c>
      <c r="D1" s="11" t="s">
        <v>55</v>
      </c>
      <c r="E1" s="11" t="s">
        <v>56</v>
      </c>
      <c r="F1" s="11" t="s">
        <v>57</v>
      </c>
      <c r="G1" s="11" t="s">
        <v>18</v>
      </c>
      <c r="H1" s="11" t="s">
        <v>19</v>
      </c>
      <c r="I1" s="11" t="s">
        <v>20</v>
      </c>
      <c r="J1" s="11" t="s">
        <v>22</v>
      </c>
      <c r="K1" s="11" t="s">
        <v>45</v>
      </c>
      <c r="L1" s="11" t="s">
        <v>16</v>
      </c>
      <c r="M1" s="11" t="s">
        <v>35</v>
      </c>
    </row>
    <row r="2" spans="1:13" x14ac:dyDescent="0.25">
      <c r="A2" s="14">
        <v>46023</v>
      </c>
      <c r="B2" s="10" t="s">
        <v>48</v>
      </c>
      <c r="C2" s="10">
        <v>1</v>
      </c>
      <c r="D2" s="8">
        <v>18</v>
      </c>
      <c r="E2" s="8">
        <v>5.5</v>
      </c>
      <c r="F2" s="8">
        <v>5.3</v>
      </c>
      <c r="G2" s="12">
        <f>IF(A2="","",IF(N(C2)=0,1,C2)*N(D2)+N(E2))</f>
      </c>
      <c r="H2" s="12">
        <f>IF(A2="","",Settings!$B$2*IF(N(C2)=0,1,C2)+G2*(Settings!$B$4+Settings!$B$6)+Settings!$B$8)</f>
      </c>
      <c r="I2" s="12">
        <f>IF(A2="","",IF(N(C2)=0,1,C2)*IFERROR(INDEX(Products!$B$2:$B$31,MATCH(B2,Products!$A$2:$A$31,0)),0))</f>
      </c>
      <c r="J2" s="12">
        <f>IF(A2="","",G2-H2-I2-N(F2))</f>
      </c>
      <c r="K2" s="13">
        <f>IF(OR(A2="",N(G2)=0),"",J2/G2)</f>
      </c>
      <c r="L2" s="15">
        <f>IF(A2="","",MONTH(A2))</f>
      </c>
      <c r="M2" s="15">
        <f>IF(A2="","",YEAR(A2))</f>
      </c>
    </row>
    <row r="3" spans="1:13" x14ac:dyDescent="0.25">
      <c r="A3" s="14">
        <v>46025</v>
      </c>
      <c r="B3" s="10" t="s">
        <v>49</v>
      </c>
      <c r="C3" s="10">
        <v>1</v>
      </c>
      <c r="D3" s="8">
        <v>22</v>
      </c>
      <c r="E3" s="8">
        <v>0</v>
      </c>
      <c r="F3" s="8">
        <v>4.2</v>
      </c>
      <c r="G3" s="12">
        <f>IF(A3="","",IF(N(C3)=0,1,C3)*N(D3)+N(E3))</f>
      </c>
      <c r="H3" s="12">
        <f>IF(A3="","",Settings!$B$2*IF(N(C3)=0,1,C3)+G3*(Settings!$B$4+Settings!$B$6)+Settings!$B$8)</f>
      </c>
      <c r="I3" s="12">
        <f>IF(A3="","",IF(N(C3)=0,1,C3)*IFERROR(INDEX(Products!$B$2:$B$31,MATCH(B3,Products!$A$2:$A$31,0)),0))</f>
      </c>
      <c r="J3" s="12">
        <f>IF(A3="","",G3-H3-I3-N(F3))</f>
      </c>
      <c r="K3" s="13">
        <f>IF(OR(A3="",N(G3)=0),"",J3/G3)</f>
      </c>
      <c r="L3" s="15">
        <f>IF(A3="","",MONTH(A3))</f>
      </c>
      <c r="M3" s="15">
        <f>IF(A3="","",YEAR(A3))</f>
      </c>
    </row>
    <row r="4" spans="1:13" x14ac:dyDescent="0.25">
      <c r="A4" s="14">
        <v>46027</v>
      </c>
      <c r="B4" s="10" t="s">
        <v>50</v>
      </c>
      <c r="C4" s="10">
        <v>2</v>
      </c>
      <c r="D4" s="8">
        <v>26</v>
      </c>
      <c r="E4" s="8">
        <v>5.5</v>
      </c>
      <c r="F4" s="8">
        <v>4.6</v>
      </c>
      <c r="G4" s="12">
        <f>IF(A4="","",IF(N(C4)=0,1,C4)*N(D4)+N(E4))</f>
      </c>
      <c r="H4" s="12">
        <f>IF(A4="","",Settings!$B$2*IF(N(C4)=0,1,C4)+G4*(Settings!$B$4+Settings!$B$6)+Settings!$B$8)</f>
      </c>
      <c r="I4" s="12">
        <f>IF(A4="","",IF(N(C4)=0,1,C4)*IFERROR(INDEX(Products!$B$2:$B$31,MATCH(B4,Products!$A$2:$A$31,0)),0))</f>
      </c>
      <c r="J4" s="12">
        <f>IF(A4="","",G4-H4-I4-N(F4))</f>
      </c>
      <c r="K4" s="13">
        <f>IF(OR(A4="",N(G4)=0),"",J4/G4)</f>
      </c>
      <c r="L4" s="15">
        <f>IF(A4="","",MONTH(A4))</f>
      </c>
      <c r="M4" s="15">
        <f>IF(A4="","",YEAR(A4))</f>
      </c>
    </row>
    <row r="5" spans="1:13" x14ac:dyDescent="0.25">
      <c r="A5" s="14">
        <v>46029</v>
      </c>
      <c r="B5" s="10" t="s">
        <v>51</v>
      </c>
      <c r="C5" s="10">
        <v>1</v>
      </c>
      <c r="D5" s="8">
        <v>15</v>
      </c>
      <c r="E5" s="8">
        <v>0</v>
      </c>
      <c r="F5" s="8">
        <v>4.2</v>
      </c>
      <c r="G5" s="12">
        <f>IF(A5="","",IF(N(C5)=0,1,C5)*N(D5)+N(E5))</f>
      </c>
      <c r="H5" s="12">
        <f>IF(A5="","",Settings!$B$2*IF(N(C5)=0,1,C5)+G5*(Settings!$B$4+Settings!$B$6)+Settings!$B$8)</f>
      </c>
      <c r="I5" s="12">
        <f>IF(A5="","",IF(N(C5)=0,1,C5)*IFERROR(INDEX(Products!$B$2:$B$31,MATCH(B5,Products!$A$2:$A$31,0)),0))</f>
      </c>
      <c r="J5" s="12">
        <f>IF(A5="","",G5-H5-I5-N(F5))</f>
      </c>
      <c r="K5" s="13">
        <f>IF(OR(A5="",N(G5)=0),"",J5/G5)</f>
      </c>
      <c r="L5" s="15">
        <f>IF(A5="","",MONTH(A5))</f>
      </c>
      <c r="M5" s="15">
        <f>IF(A5="","",YEAR(A5))</f>
      </c>
    </row>
    <row r="6" spans="1:13" x14ac:dyDescent="0.25">
      <c r="A6" s="14">
        <v>46031</v>
      </c>
      <c r="B6" s="10" t="s">
        <v>52</v>
      </c>
      <c r="C6" s="10">
        <v>1</v>
      </c>
      <c r="D6" s="8">
        <v>14</v>
      </c>
      <c r="E6" s="8">
        <v>5.5</v>
      </c>
      <c r="F6" s="8">
        <v>6</v>
      </c>
      <c r="G6" s="12">
        <f>IF(A6="","",IF(N(C6)=0,1,C6)*N(D6)+N(E6))</f>
      </c>
      <c r="H6" s="12">
        <f>IF(A6="","",Settings!$B$2*IF(N(C6)=0,1,C6)+G6*(Settings!$B$4+Settings!$B$6)+Settings!$B$8)</f>
      </c>
      <c r="I6" s="12">
        <f>IF(A6="","",IF(N(C6)=0,1,C6)*IFERROR(INDEX(Products!$B$2:$B$31,MATCH(B6,Products!$A$2:$A$31,0)),0))</f>
      </c>
      <c r="J6" s="12">
        <f>IF(A6="","",G6-H6-I6-N(F6))</f>
      </c>
      <c r="K6" s="13">
        <f>IF(OR(A6="",N(G6)=0),"",J6/G6)</f>
      </c>
      <c r="L6" s="15">
        <f>IF(A6="","",MONTH(A6))</f>
      </c>
      <c r="M6" s="15">
        <f>IF(A6="","",YEAR(A6))</f>
      </c>
    </row>
    <row r="7" spans="1:13" x14ac:dyDescent="0.25">
      <c r="A7" s="14">
        <v>46033</v>
      </c>
      <c r="B7" s="10" t="s">
        <v>47</v>
      </c>
      <c r="C7" s="10">
        <v>2</v>
      </c>
      <c r="D7" s="8">
        <v>28</v>
      </c>
      <c r="E7" s="8">
        <v>0</v>
      </c>
      <c r="F7" s="8">
        <v>4.2</v>
      </c>
      <c r="G7" s="12">
        <f>IF(A7="","",IF(N(C7)=0,1,C7)*N(D7)+N(E7))</f>
      </c>
      <c r="H7" s="12">
        <f>IF(A7="","",Settings!$B$2*IF(N(C7)=0,1,C7)+G7*(Settings!$B$4+Settings!$B$6)+Settings!$B$8)</f>
      </c>
      <c r="I7" s="12">
        <f>IF(A7="","",IF(N(C7)=0,1,C7)*IFERROR(INDEX(Products!$B$2:$B$31,MATCH(B7,Products!$A$2:$A$31,0)),0))</f>
      </c>
      <c r="J7" s="12">
        <f>IF(A7="","",G7-H7-I7-N(F7))</f>
      </c>
      <c r="K7" s="13">
        <f>IF(OR(A7="",N(G7)=0),"",J7/G7)</f>
      </c>
      <c r="L7" s="15">
        <f>IF(A7="","",MONTH(A7))</f>
      </c>
      <c r="M7" s="15">
        <f>IF(A7="","",YEAR(A7))</f>
      </c>
    </row>
    <row r="8" spans="1:13" x14ac:dyDescent="0.25">
      <c r="A8" s="14">
        <v>46035</v>
      </c>
      <c r="B8" s="10" t="s">
        <v>48</v>
      </c>
      <c r="C8" s="10">
        <v>1</v>
      </c>
      <c r="D8" s="8">
        <v>18</v>
      </c>
      <c r="E8" s="8">
        <v>5.5</v>
      </c>
      <c r="F8" s="8">
        <v>5.3</v>
      </c>
      <c r="G8" s="12">
        <f>IF(A8="","",IF(N(C8)=0,1,C8)*N(D8)+N(E8))</f>
      </c>
      <c r="H8" s="12">
        <f>IF(A8="","",Settings!$B$2*IF(N(C8)=0,1,C8)+G8*(Settings!$B$4+Settings!$B$6)+Settings!$B$8)</f>
      </c>
      <c r="I8" s="12">
        <f>IF(A8="","",IF(N(C8)=0,1,C8)*IFERROR(INDEX(Products!$B$2:$B$31,MATCH(B8,Products!$A$2:$A$31,0)),0))</f>
      </c>
      <c r="J8" s="12">
        <f>IF(A8="","",G8-H8-I8-N(F8))</f>
      </c>
      <c r="K8" s="13">
        <f>IF(OR(A8="",N(G8)=0),"",J8/G8)</f>
      </c>
      <c r="L8" s="15">
        <f>IF(A8="","",MONTH(A8))</f>
      </c>
      <c r="M8" s="15">
        <f>IF(A8="","",YEAR(A8))</f>
      </c>
    </row>
    <row r="9" spans="1:13" x14ac:dyDescent="0.25">
      <c r="A9" s="14">
        <v>46037</v>
      </c>
      <c r="B9" s="10" t="s">
        <v>49</v>
      </c>
      <c r="C9" s="10">
        <v>1</v>
      </c>
      <c r="D9" s="8">
        <v>22</v>
      </c>
      <c r="E9" s="8">
        <v>0</v>
      </c>
      <c r="F9" s="8">
        <v>4.2</v>
      </c>
      <c r="G9" s="12">
        <f>IF(A9="","",IF(N(C9)=0,1,C9)*N(D9)+N(E9))</f>
      </c>
      <c r="H9" s="12">
        <f>IF(A9="","",Settings!$B$2*IF(N(C9)=0,1,C9)+G9*(Settings!$B$4+Settings!$B$6)+Settings!$B$8)</f>
      </c>
      <c r="I9" s="12">
        <f>IF(A9="","",IF(N(C9)=0,1,C9)*IFERROR(INDEX(Products!$B$2:$B$31,MATCH(B9,Products!$A$2:$A$31,0)),0))</f>
      </c>
      <c r="J9" s="12">
        <f>IF(A9="","",G9-H9-I9-N(F9))</f>
      </c>
      <c r="K9" s="13">
        <f>IF(OR(A9="",N(G9)=0),"",J9/G9)</f>
      </c>
      <c r="L9" s="15">
        <f>IF(A9="","",MONTH(A9))</f>
      </c>
      <c r="M9" s="15">
        <f>IF(A9="","",YEAR(A9))</f>
      </c>
    </row>
    <row r="10" spans="1:13" x14ac:dyDescent="0.25">
      <c r="A10" s="14">
        <v>46039</v>
      </c>
      <c r="B10" s="10" t="s">
        <v>50</v>
      </c>
      <c r="C10" s="10">
        <v>2</v>
      </c>
      <c r="D10" s="8">
        <v>26</v>
      </c>
      <c r="E10" s="8">
        <v>5.5</v>
      </c>
      <c r="F10" s="8">
        <v>4.6</v>
      </c>
      <c r="G10" s="12">
        <f>IF(A10="","",IF(N(C10)=0,1,C10)*N(D10)+N(E10))</f>
      </c>
      <c r="H10" s="12">
        <f>IF(A10="","",Settings!$B$2*IF(N(C10)=0,1,C10)+G10*(Settings!$B$4+Settings!$B$6)+Settings!$B$8)</f>
      </c>
      <c r="I10" s="12">
        <f>IF(A10="","",IF(N(C10)=0,1,C10)*IFERROR(INDEX(Products!$B$2:$B$31,MATCH(B10,Products!$A$2:$A$31,0)),0))</f>
      </c>
      <c r="J10" s="12">
        <f>IF(A10="","",G10-H10-I10-N(F10))</f>
      </c>
      <c r="K10" s="13">
        <f>IF(OR(A10="",N(G10)=0),"",J10/G10)</f>
      </c>
      <c r="L10" s="15">
        <f>IF(A10="","",MONTH(A10))</f>
      </c>
      <c r="M10" s="15">
        <f>IF(A10="","",YEAR(A10))</f>
      </c>
    </row>
    <row r="11" spans="1:13" x14ac:dyDescent="0.25">
      <c r="A11" s="14">
        <v>46041</v>
      </c>
      <c r="B11" s="10" t="s">
        <v>51</v>
      </c>
      <c r="C11" s="10">
        <v>1</v>
      </c>
      <c r="D11" s="8">
        <v>15</v>
      </c>
      <c r="E11" s="8">
        <v>0</v>
      </c>
      <c r="F11" s="8">
        <v>4.2</v>
      </c>
      <c r="G11" s="12">
        <f>IF(A11="","",IF(N(C11)=0,1,C11)*N(D11)+N(E11))</f>
      </c>
      <c r="H11" s="12">
        <f>IF(A11="","",Settings!$B$2*IF(N(C11)=0,1,C11)+G11*(Settings!$B$4+Settings!$B$6)+Settings!$B$8)</f>
      </c>
      <c r="I11" s="12">
        <f>IF(A11="","",IF(N(C11)=0,1,C11)*IFERROR(INDEX(Products!$B$2:$B$31,MATCH(B11,Products!$A$2:$A$31,0)),0))</f>
      </c>
      <c r="J11" s="12">
        <f>IF(A11="","",G11-H11-I11-N(F11))</f>
      </c>
      <c r="K11" s="13">
        <f>IF(OR(A11="",N(G11)=0),"",J11/G11)</f>
      </c>
      <c r="L11" s="15">
        <f>IF(A11="","",MONTH(A11))</f>
      </c>
      <c r="M11" s="15">
        <f>IF(A11="","",YEAR(A11))</f>
      </c>
    </row>
    <row r="12" spans="1:13" x14ac:dyDescent="0.25">
      <c r="A12" s="14">
        <v>46043</v>
      </c>
      <c r="B12" s="10" t="s">
        <v>52</v>
      </c>
      <c r="C12" s="10">
        <v>1</v>
      </c>
      <c r="D12" s="8">
        <v>14</v>
      </c>
      <c r="E12" s="8">
        <v>5.5</v>
      </c>
      <c r="F12" s="8">
        <v>6</v>
      </c>
      <c r="G12" s="12">
        <f>IF(A12="","",IF(N(C12)=0,1,C12)*N(D12)+N(E12))</f>
      </c>
      <c r="H12" s="12">
        <f>IF(A12="","",Settings!$B$2*IF(N(C12)=0,1,C12)+G12*(Settings!$B$4+Settings!$B$6)+Settings!$B$8)</f>
      </c>
      <c r="I12" s="12">
        <f>IF(A12="","",IF(N(C12)=0,1,C12)*IFERROR(INDEX(Products!$B$2:$B$31,MATCH(B12,Products!$A$2:$A$31,0)),0))</f>
      </c>
      <c r="J12" s="12">
        <f>IF(A12="","",G12-H12-I12-N(F12))</f>
      </c>
      <c r="K12" s="13">
        <f>IF(OR(A12="",N(G12)=0),"",J12/G12)</f>
      </c>
      <c r="L12" s="15">
        <f>IF(A12="","",MONTH(A12))</f>
      </c>
      <c r="M12" s="15">
        <f>IF(A12="","",YEAR(A12))</f>
      </c>
    </row>
    <row r="13" spans="1:13" x14ac:dyDescent="0.25">
      <c r="A13" s="14">
        <v>46045</v>
      </c>
      <c r="B13" s="10" t="s">
        <v>47</v>
      </c>
      <c r="C13" s="10">
        <v>2</v>
      </c>
      <c r="D13" s="8">
        <v>28</v>
      </c>
      <c r="E13" s="8">
        <v>0</v>
      </c>
      <c r="F13" s="8">
        <v>4.2</v>
      </c>
      <c r="G13" s="12">
        <f>IF(A13="","",IF(N(C13)=0,1,C13)*N(D13)+N(E13))</f>
      </c>
      <c r="H13" s="12">
        <f>IF(A13="","",Settings!$B$2*IF(N(C13)=0,1,C13)+G13*(Settings!$B$4+Settings!$B$6)+Settings!$B$8)</f>
      </c>
      <c r="I13" s="12">
        <f>IF(A13="","",IF(N(C13)=0,1,C13)*IFERROR(INDEX(Products!$B$2:$B$31,MATCH(B13,Products!$A$2:$A$31,0)),0))</f>
      </c>
      <c r="J13" s="12">
        <f>IF(A13="","",G13-H13-I13-N(F13))</f>
      </c>
      <c r="K13" s="13">
        <f>IF(OR(A13="",N(G13)=0),"",J13/G13)</f>
      </c>
      <c r="L13" s="15">
        <f>IF(A13="","",MONTH(A13))</f>
      </c>
      <c r="M13" s="15">
        <f>IF(A13="","",YEAR(A13))</f>
      </c>
    </row>
    <row r="14" spans="1:13" x14ac:dyDescent="0.25">
      <c r="A14" s="14">
        <v>46054</v>
      </c>
      <c r="B14" s="10" t="s">
        <v>48</v>
      </c>
      <c r="C14" s="10">
        <v>1</v>
      </c>
      <c r="D14" s="8">
        <v>18</v>
      </c>
      <c r="E14" s="8">
        <v>5.5</v>
      </c>
      <c r="F14" s="8">
        <v>5.3</v>
      </c>
      <c r="G14" s="12">
        <f>IF(A14="","",IF(N(C14)=0,1,C14)*N(D14)+N(E14))</f>
      </c>
      <c r="H14" s="12">
        <f>IF(A14="","",Settings!$B$2*IF(N(C14)=0,1,C14)+G14*(Settings!$B$4+Settings!$B$6)+Settings!$B$8)</f>
      </c>
      <c r="I14" s="12">
        <f>IF(A14="","",IF(N(C14)=0,1,C14)*IFERROR(INDEX(Products!$B$2:$B$31,MATCH(B14,Products!$A$2:$A$31,0)),0))</f>
      </c>
      <c r="J14" s="12">
        <f>IF(A14="","",G14-H14-I14-N(F14))</f>
      </c>
      <c r="K14" s="13">
        <f>IF(OR(A14="",N(G14)=0),"",J14/G14)</f>
      </c>
      <c r="L14" s="15">
        <f>IF(A14="","",MONTH(A14))</f>
      </c>
      <c r="M14" s="15">
        <f>IF(A14="","",YEAR(A14))</f>
      </c>
    </row>
    <row r="15" spans="1:13" x14ac:dyDescent="0.25">
      <c r="A15" s="14">
        <v>46056</v>
      </c>
      <c r="B15" s="10" t="s">
        <v>49</v>
      </c>
      <c r="C15" s="10">
        <v>1</v>
      </c>
      <c r="D15" s="8">
        <v>22</v>
      </c>
      <c r="E15" s="8">
        <v>0</v>
      </c>
      <c r="F15" s="8">
        <v>4.2</v>
      </c>
      <c r="G15" s="12">
        <f>IF(A15="","",IF(N(C15)=0,1,C15)*N(D15)+N(E15))</f>
      </c>
      <c r="H15" s="12">
        <f>IF(A15="","",Settings!$B$2*IF(N(C15)=0,1,C15)+G15*(Settings!$B$4+Settings!$B$6)+Settings!$B$8)</f>
      </c>
      <c r="I15" s="12">
        <f>IF(A15="","",IF(N(C15)=0,1,C15)*IFERROR(INDEX(Products!$B$2:$B$31,MATCH(B15,Products!$A$2:$A$31,0)),0))</f>
      </c>
      <c r="J15" s="12">
        <f>IF(A15="","",G15-H15-I15-N(F15))</f>
      </c>
      <c r="K15" s="13">
        <f>IF(OR(A15="",N(G15)=0),"",J15/G15)</f>
      </c>
      <c r="L15" s="15">
        <f>IF(A15="","",MONTH(A15))</f>
      </c>
      <c r="M15" s="15">
        <f>IF(A15="","",YEAR(A15))</f>
      </c>
    </row>
    <row r="16" spans="1:13" x14ac:dyDescent="0.25">
      <c r="A16" s="14">
        <v>46058</v>
      </c>
      <c r="B16" s="10" t="s">
        <v>50</v>
      </c>
      <c r="C16" s="10">
        <v>2</v>
      </c>
      <c r="D16" s="8">
        <v>26</v>
      </c>
      <c r="E16" s="8">
        <v>5.5</v>
      </c>
      <c r="F16" s="8">
        <v>4.6</v>
      </c>
      <c r="G16" s="12">
        <f>IF(A16="","",IF(N(C16)=0,1,C16)*N(D16)+N(E16))</f>
      </c>
      <c r="H16" s="12">
        <f>IF(A16="","",Settings!$B$2*IF(N(C16)=0,1,C16)+G16*(Settings!$B$4+Settings!$B$6)+Settings!$B$8)</f>
      </c>
      <c r="I16" s="12">
        <f>IF(A16="","",IF(N(C16)=0,1,C16)*IFERROR(INDEX(Products!$B$2:$B$31,MATCH(B16,Products!$A$2:$A$31,0)),0))</f>
      </c>
      <c r="J16" s="12">
        <f>IF(A16="","",G16-H16-I16-N(F16))</f>
      </c>
      <c r="K16" s="13">
        <f>IF(OR(A16="",N(G16)=0),"",J16/G16)</f>
      </c>
      <c r="L16" s="15">
        <f>IF(A16="","",MONTH(A16))</f>
      </c>
      <c r="M16" s="15">
        <f>IF(A16="","",YEAR(A16))</f>
      </c>
    </row>
    <row r="17" spans="1:13" x14ac:dyDescent="0.25">
      <c r="A17" s="14">
        <v>46060</v>
      </c>
      <c r="B17" s="10" t="s">
        <v>51</v>
      </c>
      <c r="C17" s="10">
        <v>1</v>
      </c>
      <c r="D17" s="8">
        <v>15</v>
      </c>
      <c r="E17" s="8">
        <v>0</v>
      </c>
      <c r="F17" s="8">
        <v>4.2</v>
      </c>
      <c r="G17" s="12">
        <f>IF(A17="","",IF(N(C17)=0,1,C17)*N(D17)+N(E17))</f>
      </c>
      <c r="H17" s="12">
        <f>IF(A17="","",Settings!$B$2*IF(N(C17)=0,1,C17)+G17*(Settings!$B$4+Settings!$B$6)+Settings!$B$8)</f>
      </c>
      <c r="I17" s="12">
        <f>IF(A17="","",IF(N(C17)=0,1,C17)*IFERROR(INDEX(Products!$B$2:$B$31,MATCH(B17,Products!$A$2:$A$31,0)),0))</f>
      </c>
      <c r="J17" s="12">
        <f>IF(A17="","",G17-H17-I17-N(F17))</f>
      </c>
      <c r="K17" s="13">
        <f>IF(OR(A17="",N(G17)=0),"",J17/G17)</f>
      </c>
      <c r="L17" s="15">
        <f>IF(A17="","",MONTH(A17))</f>
      </c>
      <c r="M17" s="15">
        <f>IF(A17="","",YEAR(A17))</f>
      </c>
    </row>
    <row r="18" spans="1:13" x14ac:dyDescent="0.25">
      <c r="A18" s="14">
        <v>46062</v>
      </c>
      <c r="B18" s="10" t="s">
        <v>52</v>
      </c>
      <c r="C18" s="10">
        <v>1</v>
      </c>
      <c r="D18" s="8">
        <v>14</v>
      </c>
      <c r="E18" s="8">
        <v>5.5</v>
      </c>
      <c r="F18" s="8">
        <v>6</v>
      </c>
      <c r="G18" s="12">
        <f>IF(A18="","",IF(N(C18)=0,1,C18)*N(D18)+N(E18))</f>
      </c>
      <c r="H18" s="12">
        <f>IF(A18="","",Settings!$B$2*IF(N(C18)=0,1,C18)+G18*(Settings!$B$4+Settings!$B$6)+Settings!$B$8)</f>
      </c>
      <c r="I18" s="12">
        <f>IF(A18="","",IF(N(C18)=0,1,C18)*IFERROR(INDEX(Products!$B$2:$B$31,MATCH(B18,Products!$A$2:$A$31,0)),0))</f>
      </c>
      <c r="J18" s="12">
        <f>IF(A18="","",G18-H18-I18-N(F18))</f>
      </c>
      <c r="K18" s="13">
        <f>IF(OR(A18="",N(G18)=0),"",J18/G18)</f>
      </c>
      <c r="L18" s="15">
        <f>IF(A18="","",MONTH(A18))</f>
      </c>
      <c r="M18" s="15">
        <f>IF(A18="","",YEAR(A18))</f>
      </c>
    </row>
    <row r="19" spans="1:13" x14ac:dyDescent="0.25">
      <c r="A19" s="14">
        <v>46064</v>
      </c>
      <c r="B19" s="10" t="s">
        <v>47</v>
      </c>
      <c r="C19" s="10">
        <v>2</v>
      </c>
      <c r="D19" s="8">
        <v>28</v>
      </c>
      <c r="E19" s="8">
        <v>0</v>
      </c>
      <c r="F19" s="8">
        <v>4.2</v>
      </c>
      <c r="G19" s="12">
        <f>IF(A19="","",IF(N(C19)=0,1,C19)*N(D19)+N(E19))</f>
      </c>
      <c r="H19" s="12">
        <f>IF(A19="","",Settings!$B$2*IF(N(C19)=0,1,C19)+G19*(Settings!$B$4+Settings!$B$6)+Settings!$B$8)</f>
      </c>
      <c r="I19" s="12">
        <f>IF(A19="","",IF(N(C19)=0,1,C19)*IFERROR(INDEX(Products!$B$2:$B$31,MATCH(B19,Products!$A$2:$A$31,0)),0))</f>
      </c>
      <c r="J19" s="12">
        <f>IF(A19="","",G19-H19-I19-N(F19))</f>
      </c>
      <c r="K19" s="13">
        <f>IF(OR(A19="",N(G19)=0),"",J19/G19)</f>
      </c>
      <c r="L19" s="15">
        <f>IF(A19="","",MONTH(A19))</f>
      </c>
      <c r="M19" s="15">
        <f>IF(A19="","",YEAR(A19))</f>
      </c>
    </row>
    <row r="20" spans="1:13" x14ac:dyDescent="0.25">
      <c r="A20" s="14">
        <v>46066</v>
      </c>
      <c r="B20" s="10" t="s">
        <v>48</v>
      </c>
      <c r="C20" s="10">
        <v>1</v>
      </c>
      <c r="D20" s="8">
        <v>18</v>
      </c>
      <c r="E20" s="8">
        <v>5.5</v>
      </c>
      <c r="F20" s="8">
        <v>5.3</v>
      </c>
      <c r="G20" s="12">
        <f>IF(A20="","",IF(N(C20)=0,1,C20)*N(D20)+N(E20))</f>
      </c>
      <c r="H20" s="12">
        <f>IF(A20="","",Settings!$B$2*IF(N(C20)=0,1,C20)+G20*(Settings!$B$4+Settings!$B$6)+Settings!$B$8)</f>
      </c>
      <c r="I20" s="12">
        <f>IF(A20="","",IF(N(C20)=0,1,C20)*IFERROR(INDEX(Products!$B$2:$B$31,MATCH(B20,Products!$A$2:$A$31,0)),0))</f>
      </c>
      <c r="J20" s="12">
        <f>IF(A20="","",G20-H20-I20-N(F20))</f>
      </c>
      <c r="K20" s="13">
        <f>IF(OR(A20="",N(G20)=0),"",J20/G20)</f>
      </c>
      <c r="L20" s="15">
        <f>IF(A20="","",MONTH(A20))</f>
      </c>
      <c r="M20" s="15">
        <f>IF(A20="","",YEAR(A20))</f>
      </c>
    </row>
    <row r="21" spans="1:13" x14ac:dyDescent="0.25">
      <c r="A21" s="14">
        <v>46068</v>
      </c>
      <c r="B21" s="10" t="s">
        <v>49</v>
      </c>
      <c r="C21" s="10">
        <v>1</v>
      </c>
      <c r="D21" s="8">
        <v>22</v>
      </c>
      <c r="E21" s="8">
        <v>0</v>
      </c>
      <c r="F21" s="8">
        <v>4.2</v>
      </c>
      <c r="G21" s="12">
        <f>IF(A21="","",IF(N(C21)=0,1,C21)*N(D21)+N(E21))</f>
      </c>
      <c r="H21" s="12">
        <f>IF(A21="","",Settings!$B$2*IF(N(C21)=0,1,C21)+G21*(Settings!$B$4+Settings!$B$6)+Settings!$B$8)</f>
      </c>
      <c r="I21" s="12">
        <f>IF(A21="","",IF(N(C21)=0,1,C21)*IFERROR(INDEX(Products!$B$2:$B$31,MATCH(B21,Products!$A$2:$A$31,0)),0))</f>
      </c>
      <c r="J21" s="12">
        <f>IF(A21="","",G21-H21-I21-N(F21))</f>
      </c>
      <c r="K21" s="13">
        <f>IF(OR(A21="",N(G21)=0),"",J21/G21)</f>
      </c>
      <c r="L21" s="15">
        <f>IF(A21="","",MONTH(A21))</f>
      </c>
      <c r="M21" s="15">
        <f>IF(A21="","",YEAR(A21))</f>
      </c>
    </row>
    <row r="22" spans="1:13" x14ac:dyDescent="0.25">
      <c r="A22" s="14">
        <v>46070</v>
      </c>
      <c r="B22" s="10" t="s">
        <v>50</v>
      </c>
      <c r="C22" s="10">
        <v>2</v>
      </c>
      <c r="D22" s="8">
        <v>26</v>
      </c>
      <c r="E22" s="8">
        <v>5.5</v>
      </c>
      <c r="F22" s="8">
        <v>4.6</v>
      </c>
      <c r="G22" s="12">
        <f>IF(A22="","",IF(N(C22)=0,1,C22)*N(D22)+N(E22))</f>
      </c>
      <c r="H22" s="12">
        <f>IF(A22="","",Settings!$B$2*IF(N(C22)=0,1,C22)+G22*(Settings!$B$4+Settings!$B$6)+Settings!$B$8)</f>
      </c>
      <c r="I22" s="12">
        <f>IF(A22="","",IF(N(C22)=0,1,C22)*IFERROR(INDEX(Products!$B$2:$B$31,MATCH(B22,Products!$A$2:$A$31,0)),0))</f>
      </c>
      <c r="J22" s="12">
        <f>IF(A22="","",G22-H22-I22-N(F22))</f>
      </c>
      <c r="K22" s="13">
        <f>IF(OR(A22="",N(G22)=0),"",J22/G22)</f>
      </c>
      <c r="L22" s="15">
        <f>IF(A22="","",MONTH(A22))</f>
      </c>
      <c r="M22" s="15">
        <f>IF(A22="","",YEAR(A22))</f>
      </c>
    </row>
    <row r="23" spans="1:13" x14ac:dyDescent="0.25">
      <c r="A23" s="14">
        <v>46072</v>
      </c>
      <c r="B23" s="10" t="s">
        <v>51</v>
      </c>
      <c r="C23" s="10">
        <v>1</v>
      </c>
      <c r="D23" s="8">
        <v>15</v>
      </c>
      <c r="E23" s="8">
        <v>0</v>
      </c>
      <c r="F23" s="8">
        <v>4.2</v>
      </c>
      <c r="G23" s="12">
        <f>IF(A23="","",IF(N(C23)=0,1,C23)*N(D23)+N(E23))</f>
      </c>
      <c r="H23" s="12">
        <f>IF(A23="","",Settings!$B$2*IF(N(C23)=0,1,C23)+G23*(Settings!$B$4+Settings!$B$6)+Settings!$B$8)</f>
      </c>
      <c r="I23" s="12">
        <f>IF(A23="","",IF(N(C23)=0,1,C23)*IFERROR(INDEX(Products!$B$2:$B$31,MATCH(B23,Products!$A$2:$A$31,0)),0))</f>
      </c>
      <c r="J23" s="12">
        <f>IF(A23="","",G23-H23-I23-N(F23))</f>
      </c>
      <c r="K23" s="13">
        <f>IF(OR(A23="",N(G23)=0),"",J23/G23)</f>
      </c>
      <c r="L23" s="15">
        <f>IF(A23="","",MONTH(A23))</f>
      </c>
      <c r="M23" s="15">
        <f>IF(A23="","",YEAR(A23))</f>
      </c>
    </row>
    <row r="24" spans="1:13" x14ac:dyDescent="0.25">
      <c r="A24" s="14">
        <v>46074</v>
      </c>
      <c r="B24" s="10" t="s">
        <v>52</v>
      </c>
      <c r="C24" s="10">
        <v>1</v>
      </c>
      <c r="D24" s="8">
        <v>14</v>
      </c>
      <c r="E24" s="8">
        <v>5.5</v>
      </c>
      <c r="F24" s="8">
        <v>6</v>
      </c>
      <c r="G24" s="12">
        <f>IF(A24="","",IF(N(C24)=0,1,C24)*N(D24)+N(E24))</f>
      </c>
      <c r="H24" s="12">
        <f>IF(A24="","",Settings!$B$2*IF(N(C24)=0,1,C24)+G24*(Settings!$B$4+Settings!$B$6)+Settings!$B$8)</f>
      </c>
      <c r="I24" s="12">
        <f>IF(A24="","",IF(N(C24)=0,1,C24)*IFERROR(INDEX(Products!$B$2:$B$31,MATCH(B24,Products!$A$2:$A$31,0)),0))</f>
      </c>
      <c r="J24" s="12">
        <f>IF(A24="","",G24-H24-I24-N(F24))</f>
      </c>
      <c r="K24" s="13">
        <f>IF(OR(A24="",N(G24)=0),"",J24/G24)</f>
      </c>
      <c r="L24" s="15">
        <f>IF(A24="","",MONTH(A24))</f>
      </c>
      <c r="M24" s="15">
        <f>IF(A24="","",YEAR(A24))</f>
      </c>
    </row>
    <row r="25" spans="1:13" x14ac:dyDescent="0.25">
      <c r="A25" s="14">
        <v>46076</v>
      </c>
      <c r="B25" s="10" t="s">
        <v>47</v>
      </c>
      <c r="C25" s="10">
        <v>2</v>
      </c>
      <c r="D25" s="8">
        <v>28</v>
      </c>
      <c r="E25" s="8">
        <v>0</v>
      </c>
      <c r="F25" s="8">
        <v>4.2</v>
      </c>
      <c r="G25" s="12">
        <f>IF(A25="","",IF(N(C25)=0,1,C25)*N(D25)+N(E25))</f>
      </c>
      <c r="H25" s="12">
        <f>IF(A25="","",Settings!$B$2*IF(N(C25)=0,1,C25)+G25*(Settings!$B$4+Settings!$B$6)+Settings!$B$8)</f>
      </c>
      <c r="I25" s="12">
        <f>IF(A25="","",IF(N(C25)=0,1,C25)*IFERROR(INDEX(Products!$B$2:$B$31,MATCH(B25,Products!$A$2:$A$31,0)),0))</f>
      </c>
      <c r="J25" s="12">
        <f>IF(A25="","",G25-H25-I25-N(F25))</f>
      </c>
      <c r="K25" s="13">
        <f>IF(OR(A25="",N(G25)=0),"",J25/G25)</f>
      </c>
      <c r="L25" s="15">
        <f>IF(A25="","",MONTH(A25))</f>
      </c>
      <c r="M25" s="15">
        <f>IF(A25="","",YEAR(A25))</f>
      </c>
    </row>
    <row r="26" spans="1:13" x14ac:dyDescent="0.25">
      <c r="A26" s="14">
        <v>46082</v>
      </c>
      <c r="B26" s="10" t="s">
        <v>48</v>
      </c>
      <c r="C26" s="10">
        <v>1</v>
      </c>
      <c r="D26" s="8">
        <v>18</v>
      </c>
      <c r="E26" s="8">
        <v>5.5</v>
      </c>
      <c r="F26" s="8">
        <v>5.3</v>
      </c>
      <c r="G26" s="12">
        <f>IF(A26="","",IF(N(C26)=0,1,C26)*N(D26)+N(E26))</f>
      </c>
      <c r="H26" s="12">
        <f>IF(A26="","",Settings!$B$2*IF(N(C26)=0,1,C26)+G26*(Settings!$B$4+Settings!$B$6)+Settings!$B$8)</f>
      </c>
      <c r="I26" s="12">
        <f>IF(A26="","",IF(N(C26)=0,1,C26)*IFERROR(INDEX(Products!$B$2:$B$31,MATCH(B26,Products!$A$2:$A$31,0)),0))</f>
      </c>
      <c r="J26" s="12">
        <f>IF(A26="","",G26-H26-I26-N(F26))</f>
      </c>
      <c r="K26" s="13">
        <f>IF(OR(A26="",N(G26)=0),"",J26/G26)</f>
      </c>
      <c r="L26" s="15">
        <f>IF(A26="","",MONTH(A26))</f>
      </c>
      <c r="M26" s="15">
        <f>IF(A26="","",YEAR(A26))</f>
      </c>
    </row>
    <row r="27" spans="1:13" x14ac:dyDescent="0.25">
      <c r="A27" s="14">
        <v>46084</v>
      </c>
      <c r="B27" s="10" t="s">
        <v>49</v>
      </c>
      <c r="C27" s="10">
        <v>1</v>
      </c>
      <c r="D27" s="8">
        <v>22</v>
      </c>
      <c r="E27" s="8">
        <v>0</v>
      </c>
      <c r="F27" s="8">
        <v>4.2</v>
      </c>
      <c r="G27" s="12">
        <f>IF(A27="","",IF(N(C27)=0,1,C27)*N(D27)+N(E27))</f>
      </c>
      <c r="H27" s="12">
        <f>IF(A27="","",Settings!$B$2*IF(N(C27)=0,1,C27)+G27*(Settings!$B$4+Settings!$B$6)+Settings!$B$8)</f>
      </c>
      <c r="I27" s="12">
        <f>IF(A27="","",IF(N(C27)=0,1,C27)*IFERROR(INDEX(Products!$B$2:$B$31,MATCH(B27,Products!$A$2:$A$31,0)),0))</f>
      </c>
      <c r="J27" s="12">
        <f>IF(A27="","",G27-H27-I27-N(F27))</f>
      </c>
      <c r="K27" s="13">
        <f>IF(OR(A27="",N(G27)=0),"",J27/G27)</f>
      </c>
      <c r="L27" s="15">
        <f>IF(A27="","",MONTH(A27))</f>
      </c>
      <c r="M27" s="15">
        <f>IF(A27="","",YEAR(A27))</f>
      </c>
    </row>
    <row r="28" spans="1:13" x14ac:dyDescent="0.25">
      <c r="A28" s="14">
        <v>46086</v>
      </c>
      <c r="B28" s="10" t="s">
        <v>50</v>
      </c>
      <c r="C28" s="10">
        <v>2</v>
      </c>
      <c r="D28" s="8">
        <v>26</v>
      </c>
      <c r="E28" s="8">
        <v>5.5</v>
      </c>
      <c r="F28" s="8">
        <v>4.6</v>
      </c>
      <c r="G28" s="12">
        <f>IF(A28="","",IF(N(C28)=0,1,C28)*N(D28)+N(E28))</f>
      </c>
      <c r="H28" s="12">
        <f>IF(A28="","",Settings!$B$2*IF(N(C28)=0,1,C28)+G28*(Settings!$B$4+Settings!$B$6)+Settings!$B$8)</f>
      </c>
      <c r="I28" s="12">
        <f>IF(A28="","",IF(N(C28)=0,1,C28)*IFERROR(INDEX(Products!$B$2:$B$31,MATCH(B28,Products!$A$2:$A$31,0)),0))</f>
      </c>
      <c r="J28" s="12">
        <f>IF(A28="","",G28-H28-I28-N(F28))</f>
      </c>
      <c r="K28" s="13">
        <f>IF(OR(A28="",N(G28)=0),"",J28/G28)</f>
      </c>
      <c r="L28" s="15">
        <f>IF(A28="","",MONTH(A28))</f>
      </c>
      <c r="M28" s="15">
        <f>IF(A28="","",YEAR(A28))</f>
      </c>
    </row>
    <row r="29" spans="1:13" x14ac:dyDescent="0.25">
      <c r="A29" s="14">
        <v>46088</v>
      </c>
      <c r="B29" s="10" t="s">
        <v>51</v>
      </c>
      <c r="C29" s="10">
        <v>1</v>
      </c>
      <c r="D29" s="8">
        <v>15</v>
      </c>
      <c r="E29" s="8">
        <v>0</v>
      </c>
      <c r="F29" s="8">
        <v>4.2</v>
      </c>
      <c r="G29" s="12">
        <f>IF(A29="","",IF(N(C29)=0,1,C29)*N(D29)+N(E29))</f>
      </c>
      <c r="H29" s="12">
        <f>IF(A29="","",Settings!$B$2*IF(N(C29)=0,1,C29)+G29*(Settings!$B$4+Settings!$B$6)+Settings!$B$8)</f>
      </c>
      <c r="I29" s="12">
        <f>IF(A29="","",IF(N(C29)=0,1,C29)*IFERROR(INDEX(Products!$B$2:$B$31,MATCH(B29,Products!$A$2:$A$31,0)),0))</f>
      </c>
      <c r="J29" s="12">
        <f>IF(A29="","",G29-H29-I29-N(F29))</f>
      </c>
      <c r="K29" s="13">
        <f>IF(OR(A29="",N(G29)=0),"",J29/G29)</f>
      </c>
      <c r="L29" s="15">
        <f>IF(A29="","",MONTH(A29))</f>
      </c>
      <c r="M29" s="15">
        <f>IF(A29="","",YEAR(A29))</f>
      </c>
    </row>
    <row r="30" spans="1:13" x14ac:dyDescent="0.25">
      <c r="A30" s="14">
        <v>46090</v>
      </c>
      <c r="B30" s="10" t="s">
        <v>52</v>
      </c>
      <c r="C30" s="10">
        <v>1</v>
      </c>
      <c r="D30" s="8">
        <v>14</v>
      </c>
      <c r="E30" s="8">
        <v>5.5</v>
      </c>
      <c r="F30" s="8">
        <v>6</v>
      </c>
      <c r="G30" s="12">
        <f>IF(A30="","",IF(N(C30)=0,1,C30)*N(D30)+N(E30))</f>
      </c>
      <c r="H30" s="12">
        <f>IF(A30="","",Settings!$B$2*IF(N(C30)=0,1,C30)+G30*(Settings!$B$4+Settings!$B$6)+Settings!$B$8)</f>
      </c>
      <c r="I30" s="12">
        <f>IF(A30="","",IF(N(C30)=0,1,C30)*IFERROR(INDEX(Products!$B$2:$B$31,MATCH(B30,Products!$A$2:$A$31,0)),0))</f>
      </c>
      <c r="J30" s="12">
        <f>IF(A30="","",G30-H30-I30-N(F30))</f>
      </c>
      <c r="K30" s="13">
        <f>IF(OR(A30="",N(G30)=0),"",J30/G30)</f>
      </c>
      <c r="L30" s="15">
        <f>IF(A30="","",MONTH(A30))</f>
      </c>
      <c r="M30" s="15">
        <f>IF(A30="","",YEAR(A30))</f>
      </c>
    </row>
    <row r="31" spans="1:13" x14ac:dyDescent="0.25">
      <c r="A31" s="14">
        <v>46092</v>
      </c>
      <c r="B31" s="10" t="s">
        <v>47</v>
      </c>
      <c r="C31" s="10">
        <v>2</v>
      </c>
      <c r="D31" s="8">
        <v>28</v>
      </c>
      <c r="E31" s="8">
        <v>0</v>
      </c>
      <c r="F31" s="8">
        <v>4.2</v>
      </c>
      <c r="G31" s="12">
        <f>IF(A31="","",IF(N(C31)=0,1,C31)*N(D31)+N(E31))</f>
      </c>
      <c r="H31" s="12">
        <f>IF(A31="","",Settings!$B$2*IF(N(C31)=0,1,C31)+G31*(Settings!$B$4+Settings!$B$6)+Settings!$B$8)</f>
      </c>
      <c r="I31" s="12">
        <f>IF(A31="","",IF(N(C31)=0,1,C31)*IFERROR(INDEX(Products!$B$2:$B$31,MATCH(B31,Products!$A$2:$A$31,0)),0))</f>
      </c>
      <c r="J31" s="12">
        <f>IF(A31="","",G31-H31-I31-N(F31))</f>
      </c>
      <c r="K31" s="13">
        <f>IF(OR(A31="",N(G31)=0),"",J31/G31)</f>
      </c>
      <c r="L31" s="15">
        <f>IF(A31="","",MONTH(A31))</f>
      </c>
      <c r="M31" s="15">
        <f>IF(A31="","",YEAR(A31))</f>
      </c>
    </row>
    <row r="32" spans="1:13" x14ac:dyDescent="0.25">
      <c r="A32" s="14">
        <v>46094</v>
      </c>
      <c r="B32" s="10" t="s">
        <v>48</v>
      </c>
      <c r="C32" s="10">
        <v>1</v>
      </c>
      <c r="D32" s="8">
        <v>18</v>
      </c>
      <c r="E32" s="8">
        <v>5.5</v>
      </c>
      <c r="F32" s="8">
        <v>5.3</v>
      </c>
      <c r="G32" s="12">
        <f>IF(A32="","",IF(N(C32)=0,1,C32)*N(D32)+N(E32))</f>
      </c>
      <c r="H32" s="12">
        <f>IF(A32="","",Settings!$B$2*IF(N(C32)=0,1,C32)+G32*(Settings!$B$4+Settings!$B$6)+Settings!$B$8)</f>
      </c>
      <c r="I32" s="12">
        <f>IF(A32="","",IF(N(C32)=0,1,C32)*IFERROR(INDEX(Products!$B$2:$B$31,MATCH(B32,Products!$A$2:$A$31,0)),0))</f>
      </c>
      <c r="J32" s="12">
        <f>IF(A32="","",G32-H32-I32-N(F32))</f>
      </c>
      <c r="K32" s="13">
        <f>IF(OR(A32="",N(G32)=0),"",J32/G32)</f>
      </c>
      <c r="L32" s="15">
        <f>IF(A32="","",MONTH(A32))</f>
      </c>
      <c r="M32" s="15">
        <f>IF(A32="","",YEAR(A32))</f>
      </c>
    </row>
    <row r="33" spans="1:13" x14ac:dyDescent="0.25">
      <c r="A33" s="14">
        <v>46096</v>
      </c>
      <c r="B33" s="10" t="s">
        <v>49</v>
      </c>
      <c r="C33" s="10">
        <v>1</v>
      </c>
      <c r="D33" s="8">
        <v>22</v>
      </c>
      <c r="E33" s="8">
        <v>0</v>
      </c>
      <c r="F33" s="8">
        <v>4.2</v>
      </c>
      <c r="G33" s="12">
        <f>IF(A33="","",IF(N(C33)=0,1,C33)*N(D33)+N(E33))</f>
      </c>
      <c r="H33" s="12">
        <f>IF(A33="","",Settings!$B$2*IF(N(C33)=0,1,C33)+G33*(Settings!$B$4+Settings!$B$6)+Settings!$B$8)</f>
      </c>
      <c r="I33" s="12">
        <f>IF(A33="","",IF(N(C33)=0,1,C33)*IFERROR(INDEX(Products!$B$2:$B$31,MATCH(B33,Products!$A$2:$A$31,0)),0))</f>
      </c>
      <c r="J33" s="12">
        <f>IF(A33="","",G33-H33-I33-N(F33))</f>
      </c>
      <c r="K33" s="13">
        <f>IF(OR(A33="",N(G33)=0),"",J33/G33)</f>
      </c>
      <c r="L33" s="15">
        <f>IF(A33="","",MONTH(A33))</f>
      </c>
      <c r="M33" s="15">
        <f>IF(A33="","",YEAR(A33))</f>
      </c>
    </row>
    <row r="34" spans="1:13" x14ac:dyDescent="0.25">
      <c r="A34" s="14">
        <v>46098</v>
      </c>
      <c r="B34" s="10" t="s">
        <v>50</v>
      </c>
      <c r="C34" s="10">
        <v>2</v>
      </c>
      <c r="D34" s="8">
        <v>26</v>
      </c>
      <c r="E34" s="8">
        <v>5.5</v>
      </c>
      <c r="F34" s="8">
        <v>4.6</v>
      </c>
      <c r="G34" s="12">
        <f>IF(A34="","",IF(N(C34)=0,1,C34)*N(D34)+N(E34))</f>
      </c>
      <c r="H34" s="12">
        <f>IF(A34="","",Settings!$B$2*IF(N(C34)=0,1,C34)+G34*(Settings!$B$4+Settings!$B$6)+Settings!$B$8)</f>
      </c>
      <c r="I34" s="12">
        <f>IF(A34="","",IF(N(C34)=0,1,C34)*IFERROR(INDEX(Products!$B$2:$B$31,MATCH(B34,Products!$A$2:$A$31,0)),0))</f>
      </c>
      <c r="J34" s="12">
        <f>IF(A34="","",G34-H34-I34-N(F34))</f>
      </c>
      <c r="K34" s="13">
        <f>IF(OR(A34="",N(G34)=0),"",J34/G34)</f>
      </c>
      <c r="L34" s="15">
        <f>IF(A34="","",MONTH(A34))</f>
      </c>
      <c r="M34" s="15">
        <f>IF(A34="","",YEAR(A34))</f>
      </c>
    </row>
    <row r="35" spans="1:13" x14ac:dyDescent="0.25">
      <c r="A35" s="14">
        <v>46100</v>
      </c>
      <c r="B35" s="10" t="s">
        <v>51</v>
      </c>
      <c r="C35" s="10">
        <v>1</v>
      </c>
      <c r="D35" s="8">
        <v>15</v>
      </c>
      <c r="E35" s="8">
        <v>0</v>
      </c>
      <c r="F35" s="8">
        <v>4.2</v>
      </c>
      <c r="G35" s="12">
        <f>IF(A35="","",IF(N(C35)=0,1,C35)*N(D35)+N(E35))</f>
      </c>
      <c r="H35" s="12">
        <f>IF(A35="","",Settings!$B$2*IF(N(C35)=0,1,C35)+G35*(Settings!$B$4+Settings!$B$6)+Settings!$B$8)</f>
      </c>
      <c r="I35" s="12">
        <f>IF(A35="","",IF(N(C35)=0,1,C35)*IFERROR(INDEX(Products!$B$2:$B$31,MATCH(B35,Products!$A$2:$A$31,0)),0))</f>
      </c>
      <c r="J35" s="12">
        <f>IF(A35="","",G35-H35-I35-N(F35))</f>
      </c>
      <c r="K35" s="13">
        <f>IF(OR(A35="",N(G35)=0),"",J35/G35)</f>
      </c>
      <c r="L35" s="15">
        <f>IF(A35="","",MONTH(A35))</f>
      </c>
      <c r="M35" s="15">
        <f>IF(A35="","",YEAR(A35))</f>
      </c>
    </row>
    <row r="36" spans="1:13" x14ac:dyDescent="0.25">
      <c r="A36" s="14">
        <v>46102</v>
      </c>
      <c r="B36" s="10" t="s">
        <v>52</v>
      </c>
      <c r="C36" s="10">
        <v>1</v>
      </c>
      <c r="D36" s="8">
        <v>14</v>
      </c>
      <c r="E36" s="8">
        <v>5.5</v>
      </c>
      <c r="F36" s="8">
        <v>6</v>
      </c>
      <c r="G36" s="12">
        <f>IF(A36="","",IF(N(C36)=0,1,C36)*N(D36)+N(E36))</f>
      </c>
      <c r="H36" s="12">
        <f>IF(A36="","",Settings!$B$2*IF(N(C36)=0,1,C36)+G36*(Settings!$B$4+Settings!$B$6)+Settings!$B$8)</f>
      </c>
      <c r="I36" s="12">
        <f>IF(A36="","",IF(N(C36)=0,1,C36)*IFERROR(INDEX(Products!$B$2:$B$31,MATCH(B36,Products!$A$2:$A$31,0)),0))</f>
      </c>
      <c r="J36" s="12">
        <f>IF(A36="","",G36-H36-I36-N(F36))</f>
      </c>
      <c r="K36" s="13">
        <f>IF(OR(A36="",N(G36)=0),"",J36/G36)</f>
      </c>
      <c r="L36" s="15">
        <f>IF(A36="","",MONTH(A36))</f>
      </c>
      <c r="M36" s="15">
        <f>IF(A36="","",YEAR(A36))</f>
      </c>
    </row>
    <row r="37" spans="1:13" x14ac:dyDescent="0.25">
      <c r="A37" s="14">
        <v>46104</v>
      </c>
      <c r="B37" s="10" t="s">
        <v>47</v>
      </c>
      <c r="C37" s="10">
        <v>2</v>
      </c>
      <c r="D37" s="8">
        <v>28</v>
      </c>
      <c r="E37" s="8">
        <v>0</v>
      </c>
      <c r="F37" s="8">
        <v>4.2</v>
      </c>
      <c r="G37" s="12">
        <f>IF(A37="","",IF(N(C37)=0,1,C37)*N(D37)+N(E37))</f>
      </c>
      <c r="H37" s="12">
        <f>IF(A37="","",Settings!$B$2*IF(N(C37)=0,1,C37)+G37*(Settings!$B$4+Settings!$B$6)+Settings!$B$8)</f>
      </c>
      <c r="I37" s="12">
        <f>IF(A37="","",IF(N(C37)=0,1,C37)*IFERROR(INDEX(Products!$B$2:$B$31,MATCH(B37,Products!$A$2:$A$31,0)),0))</f>
      </c>
      <c r="J37" s="12">
        <f>IF(A37="","",G37-H37-I37-N(F37))</f>
      </c>
      <c r="K37" s="13">
        <f>IF(OR(A37="",N(G37)=0),"",J37/G37)</f>
      </c>
      <c r="L37" s="15">
        <f>IF(A37="","",MONTH(A37))</f>
      </c>
      <c r="M37" s="15">
        <f>IF(A37="","",YEAR(A37))</f>
      </c>
    </row>
    <row r="38" spans="1:13" x14ac:dyDescent="0.25">
      <c r="A38" s="14">
        <v>46113</v>
      </c>
      <c r="B38" s="10" t="s">
        <v>48</v>
      </c>
      <c r="C38" s="10">
        <v>1</v>
      </c>
      <c r="D38" s="8">
        <v>18</v>
      </c>
      <c r="E38" s="8">
        <v>5.5</v>
      </c>
      <c r="F38" s="8">
        <v>5.3</v>
      </c>
      <c r="G38" s="12">
        <f>IF(A38="","",IF(N(C38)=0,1,C38)*N(D38)+N(E38))</f>
      </c>
      <c r="H38" s="12">
        <f>IF(A38="","",Settings!$B$2*IF(N(C38)=0,1,C38)+G38*(Settings!$B$4+Settings!$B$6)+Settings!$B$8)</f>
      </c>
      <c r="I38" s="12">
        <f>IF(A38="","",IF(N(C38)=0,1,C38)*IFERROR(INDEX(Products!$B$2:$B$31,MATCH(B38,Products!$A$2:$A$31,0)),0))</f>
      </c>
      <c r="J38" s="12">
        <f>IF(A38="","",G38-H38-I38-N(F38))</f>
      </c>
      <c r="K38" s="13">
        <f>IF(OR(A38="",N(G38)=0),"",J38/G38)</f>
      </c>
      <c r="L38" s="15">
        <f>IF(A38="","",MONTH(A38))</f>
      </c>
      <c r="M38" s="15">
        <f>IF(A38="","",YEAR(A38))</f>
      </c>
    </row>
    <row r="39" spans="1:13" x14ac:dyDescent="0.25">
      <c r="A39" s="14">
        <v>46115</v>
      </c>
      <c r="B39" s="10" t="s">
        <v>49</v>
      </c>
      <c r="C39" s="10">
        <v>1</v>
      </c>
      <c r="D39" s="8">
        <v>22</v>
      </c>
      <c r="E39" s="8">
        <v>0</v>
      </c>
      <c r="F39" s="8">
        <v>4.2</v>
      </c>
      <c r="G39" s="12">
        <f>IF(A39="","",IF(N(C39)=0,1,C39)*N(D39)+N(E39))</f>
      </c>
      <c r="H39" s="12">
        <f>IF(A39="","",Settings!$B$2*IF(N(C39)=0,1,C39)+G39*(Settings!$B$4+Settings!$B$6)+Settings!$B$8)</f>
      </c>
      <c r="I39" s="12">
        <f>IF(A39="","",IF(N(C39)=0,1,C39)*IFERROR(INDEX(Products!$B$2:$B$31,MATCH(B39,Products!$A$2:$A$31,0)),0))</f>
      </c>
      <c r="J39" s="12">
        <f>IF(A39="","",G39-H39-I39-N(F39))</f>
      </c>
      <c r="K39" s="13">
        <f>IF(OR(A39="",N(G39)=0),"",J39/G39)</f>
      </c>
      <c r="L39" s="15">
        <f>IF(A39="","",MONTH(A39))</f>
      </c>
      <c r="M39" s="15">
        <f>IF(A39="","",YEAR(A39))</f>
      </c>
    </row>
    <row r="40" spans="1:13" x14ac:dyDescent="0.25">
      <c r="A40" s="14">
        <v>46117</v>
      </c>
      <c r="B40" s="10" t="s">
        <v>50</v>
      </c>
      <c r="C40" s="10">
        <v>2</v>
      </c>
      <c r="D40" s="8">
        <v>26</v>
      </c>
      <c r="E40" s="8">
        <v>5.5</v>
      </c>
      <c r="F40" s="8">
        <v>4.6</v>
      </c>
      <c r="G40" s="12">
        <f>IF(A40="","",IF(N(C40)=0,1,C40)*N(D40)+N(E40))</f>
      </c>
      <c r="H40" s="12">
        <f>IF(A40="","",Settings!$B$2*IF(N(C40)=0,1,C40)+G40*(Settings!$B$4+Settings!$B$6)+Settings!$B$8)</f>
      </c>
      <c r="I40" s="12">
        <f>IF(A40="","",IF(N(C40)=0,1,C40)*IFERROR(INDEX(Products!$B$2:$B$31,MATCH(B40,Products!$A$2:$A$31,0)),0))</f>
      </c>
      <c r="J40" s="12">
        <f>IF(A40="","",G40-H40-I40-N(F40))</f>
      </c>
      <c r="K40" s="13">
        <f>IF(OR(A40="",N(G40)=0),"",J40/G40)</f>
      </c>
      <c r="L40" s="15">
        <f>IF(A40="","",MONTH(A40))</f>
      </c>
      <c r="M40" s="15">
        <f>IF(A40="","",YEAR(A40))</f>
      </c>
    </row>
    <row r="41" spans="1:13" x14ac:dyDescent="0.25">
      <c r="A41" s="14">
        <v>46119</v>
      </c>
      <c r="B41" s="10" t="s">
        <v>51</v>
      </c>
      <c r="C41" s="10">
        <v>1</v>
      </c>
      <c r="D41" s="8">
        <v>15</v>
      </c>
      <c r="E41" s="8">
        <v>0</v>
      </c>
      <c r="F41" s="8">
        <v>4.2</v>
      </c>
      <c r="G41" s="12">
        <f>IF(A41="","",IF(N(C41)=0,1,C41)*N(D41)+N(E41))</f>
      </c>
      <c r="H41" s="12">
        <f>IF(A41="","",Settings!$B$2*IF(N(C41)=0,1,C41)+G41*(Settings!$B$4+Settings!$B$6)+Settings!$B$8)</f>
      </c>
      <c r="I41" s="12">
        <f>IF(A41="","",IF(N(C41)=0,1,C41)*IFERROR(INDEX(Products!$B$2:$B$31,MATCH(B41,Products!$A$2:$A$31,0)),0))</f>
      </c>
      <c r="J41" s="12">
        <f>IF(A41="","",G41-H41-I41-N(F41))</f>
      </c>
      <c r="K41" s="13">
        <f>IF(OR(A41="",N(G41)=0),"",J41/G41)</f>
      </c>
      <c r="L41" s="15">
        <f>IF(A41="","",MONTH(A41))</f>
      </c>
      <c r="M41" s="15">
        <f>IF(A41="","",YEAR(A41))</f>
      </c>
    </row>
    <row r="42" spans="1:13" x14ac:dyDescent="0.25">
      <c r="A42" s="14">
        <v>46121</v>
      </c>
      <c r="B42" s="10" t="s">
        <v>52</v>
      </c>
      <c r="C42" s="10">
        <v>1</v>
      </c>
      <c r="D42" s="8">
        <v>14</v>
      </c>
      <c r="E42" s="8">
        <v>5.5</v>
      </c>
      <c r="F42" s="8">
        <v>6</v>
      </c>
      <c r="G42" s="12">
        <f>IF(A42="","",IF(N(C42)=0,1,C42)*N(D42)+N(E42))</f>
      </c>
      <c r="H42" s="12">
        <f>IF(A42="","",Settings!$B$2*IF(N(C42)=0,1,C42)+G42*(Settings!$B$4+Settings!$B$6)+Settings!$B$8)</f>
      </c>
      <c r="I42" s="12">
        <f>IF(A42="","",IF(N(C42)=0,1,C42)*IFERROR(INDEX(Products!$B$2:$B$31,MATCH(B42,Products!$A$2:$A$31,0)),0))</f>
      </c>
      <c r="J42" s="12">
        <f>IF(A42="","",G42-H42-I42-N(F42))</f>
      </c>
      <c r="K42" s="13">
        <f>IF(OR(A42="",N(G42)=0),"",J42/G42)</f>
      </c>
      <c r="L42" s="15">
        <f>IF(A42="","",MONTH(A42))</f>
      </c>
      <c r="M42" s="15">
        <f>IF(A42="","",YEAR(A42))</f>
      </c>
    </row>
    <row r="43" spans="1:13" x14ac:dyDescent="0.25">
      <c r="A43" s="14">
        <v>46123</v>
      </c>
      <c r="B43" s="10" t="s">
        <v>47</v>
      </c>
      <c r="C43" s="10">
        <v>2</v>
      </c>
      <c r="D43" s="8">
        <v>28</v>
      </c>
      <c r="E43" s="8">
        <v>0</v>
      </c>
      <c r="F43" s="8">
        <v>4.2</v>
      </c>
      <c r="G43" s="12">
        <f>IF(A43="","",IF(N(C43)=0,1,C43)*N(D43)+N(E43))</f>
      </c>
      <c r="H43" s="12">
        <f>IF(A43="","",Settings!$B$2*IF(N(C43)=0,1,C43)+G43*(Settings!$B$4+Settings!$B$6)+Settings!$B$8)</f>
      </c>
      <c r="I43" s="12">
        <f>IF(A43="","",IF(N(C43)=0,1,C43)*IFERROR(INDEX(Products!$B$2:$B$31,MATCH(B43,Products!$A$2:$A$31,0)),0))</f>
      </c>
      <c r="J43" s="12">
        <f>IF(A43="","",G43-H43-I43-N(F43))</f>
      </c>
      <c r="K43" s="13">
        <f>IF(OR(A43="",N(G43)=0),"",J43/G43)</f>
      </c>
      <c r="L43" s="15">
        <f>IF(A43="","",MONTH(A43))</f>
      </c>
      <c r="M43" s="15">
        <f>IF(A43="","",YEAR(A43))</f>
      </c>
    </row>
    <row r="44" spans="1:13" x14ac:dyDescent="0.25">
      <c r="A44" s="14">
        <v>46125</v>
      </c>
      <c r="B44" s="10" t="s">
        <v>48</v>
      </c>
      <c r="C44" s="10">
        <v>1</v>
      </c>
      <c r="D44" s="8">
        <v>18</v>
      </c>
      <c r="E44" s="8">
        <v>5.5</v>
      </c>
      <c r="F44" s="8">
        <v>5.3</v>
      </c>
      <c r="G44" s="12">
        <f>IF(A44="","",IF(N(C44)=0,1,C44)*N(D44)+N(E44))</f>
      </c>
      <c r="H44" s="12">
        <f>IF(A44="","",Settings!$B$2*IF(N(C44)=0,1,C44)+G44*(Settings!$B$4+Settings!$B$6)+Settings!$B$8)</f>
      </c>
      <c r="I44" s="12">
        <f>IF(A44="","",IF(N(C44)=0,1,C44)*IFERROR(INDEX(Products!$B$2:$B$31,MATCH(B44,Products!$A$2:$A$31,0)),0))</f>
      </c>
      <c r="J44" s="12">
        <f>IF(A44="","",G44-H44-I44-N(F44))</f>
      </c>
      <c r="K44" s="13">
        <f>IF(OR(A44="",N(G44)=0),"",J44/G44)</f>
      </c>
      <c r="L44" s="15">
        <f>IF(A44="","",MONTH(A44))</f>
      </c>
      <c r="M44" s="15">
        <f>IF(A44="","",YEAR(A44))</f>
      </c>
    </row>
    <row r="45" spans="1:13" x14ac:dyDescent="0.25">
      <c r="A45" s="14">
        <v>46127</v>
      </c>
      <c r="B45" s="10" t="s">
        <v>49</v>
      </c>
      <c r="C45" s="10">
        <v>1</v>
      </c>
      <c r="D45" s="8">
        <v>22</v>
      </c>
      <c r="E45" s="8">
        <v>0</v>
      </c>
      <c r="F45" s="8">
        <v>4.2</v>
      </c>
      <c r="G45" s="12">
        <f>IF(A45="","",IF(N(C45)=0,1,C45)*N(D45)+N(E45))</f>
      </c>
      <c r="H45" s="12">
        <f>IF(A45="","",Settings!$B$2*IF(N(C45)=0,1,C45)+G45*(Settings!$B$4+Settings!$B$6)+Settings!$B$8)</f>
      </c>
      <c r="I45" s="12">
        <f>IF(A45="","",IF(N(C45)=0,1,C45)*IFERROR(INDEX(Products!$B$2:$B$31,MATCH(B45,Products!$A$2:$A$31,0)),0))</f>
      </c>
      <c r="J45" s="12">
        <f>IF(A45="","",G45-H45-I45-N(F45))</f>
      </c>
      <c r="K45" s="13">
        <f>IF(OR(A45="",N(G45)=0),"",J45/G45)</f>
      </c>
      <c r="L45" s="15">
        <f>IF(A45="","",MONTH(A45))</f>
      </c>
      <c r="M45" s="15">
        <f>IF(A45="","",YEAR(A45))</f>
      </c>
    </row>
    <row r="46" spans="1:13" x14ac:dyDescent="0.25">
      <c r="A46" s="14">
        <v>46129</v>
      </c>
      <c r="B46" s="10" t="s">
        <v>50</v>
      </c>
      <c r="C46" s="10">
        <v>2</v>
      </c>
      <c r="D46" s="8">
        <v>26</v>
      </c>
      <c r="E46" s="8">
        <v>5.5</v>
      </c>
      <c r="F46" s="8">
        <v>4.6</v>
      </c>
      <c r="G46" s="12">
        <f>IF(A46="","",IF(N(C46)=0,1,C46)*N(D46)+N(E46))</f>
      </c>
      <c r="H46" s="12">
        <f>IF(A46="","",Settings!$B$2*IF(N(C46)=0,1,C46)+G46*(Settings!$B$4+Settings!$B$6)+Settings!$B$8)</f>
      </c>
      <c r="I46" s="12">
        <f>IF(A46="","",IF(N(C46)=0,1,C46)*IFERROR(INDEX(Products!$B$2:$B$31,MATCH(B46,Products!$A$2:$A$31,0)),0))</f>
      </c>
      <c r="J46" s="12">
        <f>IF(A46="","",G46-H46-I46-N(F46))</f>
      </c>
      <c r="K46" s="13">
        <f>IF(OR(A46="",N(G46)=0),"",J46/G46)</f>
      </c>
      <c r="L46" s="15">
        <f>IF(A46="","",MONTH(A46))</f>
      </c>
      <c r="M46" s="15">
        <f>IF(A46="","",YEAR(A46))</f>
      </c>
    </row>
    <row r="47" spans="1:13" x14ac:dyDescent="0.25">
      <c r="A47" s="14">
        <v>46131</v>
      </c>
      <c r="B47" s="10" t="s">
        <v>51</v>
      </c>
      <c r="C47" s="10">
        <v>1</v>
      </c>
      <c r="D47" s="8">
        <v>15</v>
      </c>
      <c r="E47" s="8">
        <v>0</v>
      </c>
      <c r="F47" s="8">
        <v>4.2</v>
      </c>
      <c r="G47" s="12">
        <f>IF(A47="","",IF(N(C47)=0,1,C47)*N(D47)+N(E47))</f>
      </c>
      <c r="H47" s="12">
        <f>IF(A47="","",Settings!$B$2*IF(N(C47)=0,1,C47)+G47*(Settings!$B$4+Settings!$B$6)+Settings!$B$8)</f>
      </c>
      <c r="I47" s="12">
        <f>IF(A47="","",IF(N(C47)=0,1,C47)*IFERROR(INDEX(Products!$B$2:$B$31,MATCH(B47,Products!$A$2:$A$31,0)),0))</f>
      </c>
      <c r="J47" s="12">
        <f>IF(A47="","",G47-H47-I47-N(F47))</f>
      </c>
      <c r="K47" s="13">
        <f>IF(OR(A47="",N(G47)=0),"",J47/G47)</f>
      </c>
      <c r="L47" s="15">
        <f>IF(A47="","",MONTH(A47))</f>
      </c>
      <c r="M47" s="15">
        <f>IF(A47="","",YEAR(A47))</f>
      </c>
    </row>
    <row r="48" spans="1:13" x14ac:dyDescent="0.25">
      <c r="A48" s="14">
        <v>46133</v>
      </c>
      <c r="B48" s="10" t="s">
        <v>52</v>
      </c>
      <c r="C48" s="10">
        <v>1</v>
      </c>
      <c r="D48" s="8">
        <v>14</v>
      </c>
      <c r="E48" s="8">
        <v>5.5</v>
      </c>
      <c r="F48" s="8">
        <v>6</v>
      </c>
      <c r="G48" s="12">
        <f>IF(A48="","",IF(N(C48)=0,1,C48)*N(D48)+N(E48))</f>
      </c>
      <c r="H48" s="12">
        <f>IF(A48="","",Settings!$B$2*IF(N(C48)=0,1,C48)+G48*(Settings!$B$4+Settings!$B$6)+Settings!$B$8)</f>
      </c>
      <c r="I48" s="12">
        <f>IF(A48="","",IF(N(C48)=0,1,C48)*IFERROR(INDEX(Products!$B$2:$B$31,MATCH(B48,Products!$A$2:$A$31,0)),0))</f>
      </c>
      <c r="J48" s="12">
        <f>IF(A48="","",G48-H48-I48-N(F48))</f>
      </c>
      <c r="K48" s="13">
        <f>IF(OR(A48="",N(G48)=0),"",J48/G48)</f>
      </c>
      <c r="L48" s="15">
        <f>IF(A48="","",MONTH(A48))</f>
      </c>
      <c r="M48" s="15">
        <f>IF(A48="","",YEAR(A48))</f>
      </c>
    </row>
    <row r="49" spans="1:13" x14ac:dyDescent="0.25">
      <c r="A49" s="14">
        <v>46135</v>
      </c>
      <c r="B49" s="10" t="s">
        <v>47</v>
      </c>
      <c r="C49" s="10">
        <v>2</v>
      </c>
      <c r="D49" s="8">
        <v>28</v>
      </c>
      <c r="E49" s="8">
        <v>0</v>
      </c>
      <c r="F49" s="8">
        <v>4.2</v>
      </c>
      <c r="G49" s="12">
        <f>IF(A49="","",IF(N(C49)=0,1,C49)*N(D49)+N(E49))</f>
      </c>
      <c r="H49" s="12">
        <f>IF(A49="","",Settings!$B$2*IF(N(C49)=0,1,C49)+G49*(Settings!$B$4+Settings!$B$6)+Settings!$B$8)</f>
      </c>
      <c r="I49" s="12">
        <f>IF(A49="","",IF(N(C49)=0,1,C49)*IFERROR(INDEX(Products!$B$2:$B$31,MATCH(B49,Products!$A$2:$A$31,0)),0))</f>
      </c>
      <c r="J49" s="12">
        <f>IF(A49="","",G49-H49-I49-N(F49))</f>
      </c>
      <c r="K49" s="13">
        <f>IF(OR(A49="",N(G49)=0),"",J49/G49)</f>
      </c>
      <c r="L49" s="15">
        <f>IF(A49="","",MONTH(A49))</f>
      </c>
      <c r="M49" s="15">
        <f>IF(A49="","",YEAR(A49))</f>
      </c>
    </row>
    <row r="50" spans="1:13" x14ac:dyDescent="0.25">
      <c r="A50" s="14">
        <v>46143</v>
      </c>
      <c r="B50" s="10" t="s">
        <v>48</v>
      </c>
      <c r="C50" s="10">
        <v>1</v>
      </c>
      <c r="D50" s="8">
        <v>18</v>
      </c>
      <c r="E50" s="8">
        <v>5.5</v>
      </c>
      <c r="F50" s="8">
        <v>5.3</v>
      </c>
      <c r="G50" s="12">
        <f>IF(A50="","",IF(N(C50)=0,1,C50)*N(D50)+N(E50))</f>
      </c>
      <c r="H50" s="12">
        <f>IF(A50="","",Settings!$B$2*IF(N(C50)=0,1,C50)+G50*(Settings!$B$4+Settings!$B$6)+Settings!$B$8)</f>
      </c>
      <c r="I50" s="12">
        <f>IF(A50="","",IF(N(C50)=0,1,C50)*IFERROR(INDEX(Products!$B$2:$B$31,MATCH(B50,Products!$A$2:$A$31,0)),0))</f>
      </c>
      <c r="J50" s="12">
        <f>IF(A50="","",G50-H50-I50-N(F50))</f>
      </c>
      <c r="K50" s="13">
        <f>IF(OR(A50="",N(G50)=0),"",J50/G50)</f>
      </c>
      <c r="L50" s="15">
        <f>IF(A50="","",MONTH(A50))</f>
      </c>
      <c r="M50" s="15">
        <f>IF(A50="","",YEAR(A50))</f>
      </c>
    </row>
    <row r="51" spans="1:13" x14ac:dyDescent="0.25">
      <c r="A51" s="14">
        <v>46145</v>
      </c>
      <c r="B51" s="10" t="s">
        <v>49</v>
      </c>
      <c r="C51" s="10">
        <v>1</v>
      </c>
      <c r="D51" s="8">
        <v>22</v>
      </c>
      <c r="E51" s="8">
        <v>0</v>
      </c>
      <c r="F51" s="8">
        <v>4.2</v>
      </c>
      <c r="G51" s="12">
        <f>IF(A51="","",IF(N(C51)=0,1,C51)*N(D51)+N(E51))</f>
      </c>
      <c r="H51" s="12">
        <f>IF(A51="","",Settings!$B$2*IF(N(C51)=0,1,C51)+G51*(Settings!$B$4+Settings!$B$6)+Settings!$B$8)</f>
      </c>
      <c r="I51" s="12">
        <f>IF(A51="","",IF(N(C51)=0,1,C51)*IFERROR(INDEX(Products!$B$2:$B$31,MATCH(B51,Products!$A$2:$A$31,0)),0))</f>
      </c>
      <c r="J51" s="12">
        <f>IF(A51="","",G51-H51-I51-N(F51))</f>
      </c>
      <c r="K51" s="13">
        <f>IF(OR(A51="",N(G51)=0),"",J51/G51)</f>
      </c>
      <c r="L51" s="15">
        <f>IF(A51="","",MONTH(A51))</f>
      </c>
      <c r="M51" s="15">
        <f>IF(A51="","",YEAR(A51))</f>
      </c>
    </row>
    <row r="52" spans="1:13" x14ac:dyDescent="0.25">
      <c r="A52" s="14">
        <v>46147</v>
      </c>
      <c r="B52" s="10" t="s">
        <v>50</v>
      </c>
      <c r="C52" s="10">
        <v>2</v>
      </c>
      <c r="D52" s="8">
        <v>26</v>
      </c>
      <c r="E52" s="8">
        <v>5.5</v>
      </c>
      <c r="F52" s="8">
        <v>4.6</v>
      </c>
      <c r="G52" s="12">
        <f>IF(A52="","",IF(N(C52)=0,1,C52)*N(D52)+N(E52))</f>
      </c>
      <c r="H52" s="12">
        <f>IF(A52="","",Settings!$B$2*IF(N(C52)=0,1,C52)+G52*(Settings!$B$4+Settings!$B$6)+Settings!$B$8)</f>
      </c>
      <c r="I52" s="12">
        <f>IF(A52="","",IF(N(C52)=0,1,C52)*IFERROR(INDEX(Products!$B$2:$B$31,MATCH(B52,Products!$A$2:$A$31,0)),0))</f>
      </c>
      <c r="J52" s="12">
        <f>IF(A52="","",G52-H52-I52-N(F52))</f>
      </c>
      <c r="K52" s="13">
        <f>IF(OR(A52="",N(G52)=0),"",J52/G52)</f>
      </c>
      <c r="L52" s="15">
        <f>IF(A52="","",MONTH(A52))</f>
      </c>
      <c r="M52" s="15">
        <f>IF(A52="","",YEAR(A52))</f>
      </c>
    </row>
    <row r="53" spans="1:13" x14ac:dyDescent="0.25">
      <c r="A53" s="14">
        <v>46149</v>
      </c>
      <c r="B53" s="10" t="s">
        <v>51</v>
      </c>
      <c r="C53" s="10">
        <v>1</v>
      </c>
      <c r="D53" s="8">
        <v>15</v>
      </c>
      <c r="E53" s="8">
        <v>0</v>
      </c>
      <c r="F53" s="8">
        <v>4.2</v>
      </c>
      <c r="G53" s="12">
        <f>IF(A53="","",IF(N(C53)=0,1,C53)*N(D53)+N(E53))</f>
      </c>
      <c r="H53" s="12">
        <f>IF(A53="","",Settings!$B$2*IF(N(C53)=0,1,C53)+G53*(Settings!$B$4+Settings!$B$6)+Settings!$B$8)</f>
      </c>
      <c r="I53" s="12">
        <f>IF(A53="","",IF(N(C53)=0,1,C53)*IFERROR(INDEX(Products!$B$2:$B$31,MATCH(B53,Products!$A$2:$A$31,0)),0))</f>
      </c>
      <c r="J53" s="12">
        <f>IF(A53="","",G53-H53-I53-N(F53))</f>
      </c>
      <c r="K53" s="13">
        <f>IF(OR(A53="",N(G53)=0),"",J53/G53)</f>
      </c>
      <c r="L53" s="15">
        <f>IF(A53="","",MONTH(A53))</f>
      </c>
      <c r="M53" s="15">
        <f>IF(A53="","",YEAR(A53))</f>
      </c>
    </row>
    <row r="54" spans="1:13" x14ac:dyDescent="0.25">
      <c r="A54" s="14">
        <v>46151</v>
      </c>
      <c r="B54" s="10" t="s">
        <v>52</v>
      </c>
      <c r="C54" s="10">
        <v>1</v>
      </c>
      <c r="D54" s="8">
        <v>14</v>
      </c>
      <c r="E54" s="8">
        <v>5.5</v>
      </c>
      <c r="F54" s="8">
        <v>6</v>
      </c>
      <c r="G54" s="12">
        <f>IF(A54="","",IF(N(C54)=0,1,C54)*N(D54)+N(E54))</f>
      </c>
      <c r="H54" s="12">
        <f>IF(A54="","",Settings!$B$2*IF(N(C54)=0,1,C54)+G54*(Settings!$B$4+Settings!$B$6)+Settings!$B$8)</f>
      </c>
      <c r="I54" s="12">
        <f>IF(A54="","",IF(N(C54)=0,1,C54)*IFERROR(INDEX(Products!$B$2:$B$31,MATCH(B54,Products!$A$2:$A$31,0)),0))</f>
      </c>
      <c r="J54" s="12">
        <f>IF(A54="","",G54-H54-I54-N(F54))</f>
      </c>
      <c r="K54" s="13">
        <f>IF(OR(A54="",N(G54)=0),"",J54/G54)</f>
      </c>
      <c r="L54" s="15">
        <f>IF(A54="","",MONTH(A54))</f>
      </c>
      <c r="M54" s="15">
        <f>IF(A54="","",YEAR(A54))</f>
      </c>
    </row>
    <row r="55" spans="1:13" x14ac:dyDescent="0.25">
      <c r="A55" s="14">
        <v>46153</v>
      </c>
      <c r="B55" s="10" t="s">
        <v>47</v>
      </c>
      <c r="C55" s="10">
        <v>2</v>
      </c>
      <c r="D55" s="8">
        <v>28</v>
      </c>
      <c r="E55" s="8">
        <v>0</v>
      </c>
      <c r="F55" s="8">
        <v>4.2</v>
      </c>
      <c r="G55" s="12">
        <f>IF(A55="","",IF(N(C55)=0,1,C55)*N(D55)+N(E55))</f>
      </c>
      <c r="H55" s="12">
        <f>IF(A55="","",Settings!$B$2*IF(N(C55)=0,1,C55)+G55*(Settings!$B$4+Settings!$B$6)+Settings!$B$8)</f>
      </c>
      <c r="I55" s="12">
        <f>IF(A55="","",IF(N(C55)=0,1,C55)*IFERROR(INDEX(Products!$B$2:$B$31,MATCH(B55,Products!$A$2:$A$31,0)),0))</f>
      </c>
      <c r="J55" s="12">
        <f>IF(A55="","",G55-H55-I55-N(F55))</f>
      </c>
      <c r="K55" s="13">
        <f>IF(OR(A55="",N(G55)=0),"",J55/G55)</f>
      </c>
      <c r="L55" s="15">
        <f>IF(A55="","",MONTH(A55))</f>
      </c>
      <c r="M55" s="15">
        <f>IF(A55="","",YEAR(A55))</f>
      </c>
    </row>
    <row r="56" spans="1:13" x14ac:dyDescent="0.25">
      <c r="A56" s="14">
        <v>46155</v>
      </c>
      <c r="B56" s="10" t="s">
        <v>48</v>
      </c>
      <c r="C56" s="10">
        <v>1</v>
      </c>
      <c r="D56" s="8">
        <v>18</v>
      </c>
      <c r="E56" s="8">
        <v>5.5</v>
      </c>
      <c r="F56" s="8">
        <v>5.3</v>
      </c>
      <c r="G56" s="12">
        <f>IF(A56="","",IF(N(C56)=0,1,C56)*N(D56)+N(E56))</f>
      </c>
      <c r="H56" s="12">
        <f>IF(A56="","",Settings!$B$2*IF(N(C56)=0,1,C56)+G56*(Settings!$B$4+Settings!$B$6)+Settings!$B$8)</f>
      </c>
      <c r="I56" s="12">
        <f>IF(A56="","",IF(N(C56)=0,1,C56)*IFERROR(INDEX(Products!$B$2:$B$31,MATCH(B56,Products!$A$2:$A$31,0)),0))</f>
      </c>
      <c r="J56" s="12">
        <f>IF(A56="","",G56-H56-I56-N(F56))</f>
      </c>
      <c r="K56" s="13">
        <f>IF(OR(A56="",N(G56)=0),"",J56/G56)</f>
      </c>
      <c r="L56" s="15">
        <f>IF(A56="","",MONTH(A56))</f>
      </c>
      <c r="M56" s="15">
        <f>IF(A56="","",YEAR(A56))</f>
      </c>
    </row>
    <row r="57" spans="1:13" x14ac:dyDescent="0.25">
      <c r="A57" s="14">
        <v>46157</v>
      </c>
      <c r="B57" s="10" t="s">
        <v>49</v>
      </c>
      <c r="C57" s="10">
        <v>1</v>
      </c>
      <c r="D57" s="8">
        <v>22</v>
      </c>
      <c r="E57" s="8">
        <v>0</v>
      </c>
      <c r="F57" s="8">
        <v>4.2</v>
      </c>
      <c r="G57" s="12">
        <f>IF(A57="","",IF(N(C57)=0,1,C57)*N(D57)+N(E57))</f>
      </c>
      <c r="H57" s="12">
        <f>IF(A57="","",Settings!$B$2*IF(N(C57)=0,1,C57)+G57*(Settings!$B$4+Settings!$B$6)+Settings!$B$8)</f>
      </c>
      <c r="I57" s="12">
        <f>IF(A57="","",IF(N(C57)=0,1,C57)*IFERROR(INDEX(Products!$B$2:$B$31,MATCH(B57,Products!$A$2:$A$31,0)),0))</f>
      </c>
      <c r="J57" s="12">
        <f>IF(A57="","",G57-H57-I57-N(F57))</f>
      </c>
      <c r="K57" s="13">
        <f>IF(OR(A57="",N(G57)=0),"",J57/G57)</f>
      </c>
      <c r="L57" s="15">
        <f>IF(A57="","",MONTH(A57))</f>
      </c>
      <c r="M57" s="15">
        <f>IF(A57="","",YEAR(A57))</f>
      </c>
    </row>
    <row r="58" spans="1:13" x14ac:dyDescent="0.25">
      <c r="A58" s="14">
        <v>46159</v>
      </c>
      <c r="B58" s="10" t="s">
        <v>50</v>
      </c>
      <c r="C58" s="10">
        <v>2</v>
      </c>
      <c r="D58" s="8">
        <v>26</v>
      </c>
      <c r="E58" s="8">
        <v>5.5</v>
      </c>
      <c r="F58" s="8">
        <v>4.6</v>
      </c>
      <c r="G58" s="12">
        <f>IF(A58="","",IF(N(C58)=0,1,C58)*N(D58)+N(E58))</f>
      </c>
      <c r="H58" s="12">
        <f>IF(A58="","",Settings!$B$2*IF(N(C58)=0,1,C58)+G58*(Settings!$B$4+Settings!$B$6)+Settings!$B$8)</f>
      </c>
      <c r="I58" s="12">
        <f>IF(A58="","",IF(N(C58)=0,1,C58)*IFERROR(INDEX(Products!$B$2:$B$31,MATCH(B58,Products!$A$2:$A$31,0)),0))</f>
      </c>
      <c r="J58" s="12">
        <f>IF(A58="","",G58-H58-I58-N(F58))</f>
      </c>
      <c r="K58" s="13">
        <f>IF(OR(A58="",N(G58)=0),"",J58/G58)</f>
      </c>
      <c r="L58" s="15">
        <f>IF(A58="","",MONTH(A58))</f>
      </c>
      <c r="M58" s="15">
        <f>IF(A58="","",YEAR(A58))</f>
      </c>
    </row>
    <row r="59" spans="1:13" x14ac:dyDescent="0.25">
      <c r="A59" s="14">
        <v>46161</v>
      </c>
      <c r="B59" s="10" t="s">
        <v>51</v>
      </c>
      <c r="C59" s="10">
        <v>1</v>
      </c>
      <c r="D59" s="8">
        <v>15</v>
      </c>
      <c r="E59" s="8">
        <v>0</v>
      </c>
      <c r="F59" s="8">
        <v>4.2</v>
      </c>
      <c r="G59" s="12">
        <f>IF(A59="","",IF(N(C59)=0,1,C59)*N(D59)+N(E59))</f>
      </c>
      <c r="H59" s="12">
        <f>IF(A59="","",Settings!$B$2*IF(N(C59)=0,1,C59)+G59*(Settings!$B$4+Settings!$B$6)+Settings!$B$8)</f>
      </c>
      <c r="I59" s="12">
        <f>IF(A59="","",IF(N(C59)=0,1,C59)*IFERROR(INDEX(Products!$B$2:$B$31,MATCH(B59,Products!$A$2:$A$31,0)),0))</f>
      </c>
      <c r="J59" s="12">
        <f>IF(A59="","",G59-H59-I59-N(F59))</f>
      </c>
      <c r="K59" s="13">
        <f>IF(OR(A59="",N(G59)=0),"",J59/G59)</f>
      </c>
      <c r="L59" s="15">
        <f>IF(A59="","",MONTH(A59))</f>
      </c>
      <c r="M59" s="15">
        <f>IF(A59="","",YEAR(A59))</f>
      </c>
    </row>
    <row r="60" spans="1:13" x14ac:dyDescent="0.25">
      <c r="A60" s="14">
        <v>46163</v>
      </c>
      <c r="B60" s="10" t="s">
        <v>52</v>
      </c>
      <c r="C60" s="10">
        <v>1</v>
      </c>
      <c r="D60" s="8">
        <v>14</v>
      </c>
      <c r="E60" s="8">
        <v>5.5</v>
      </c>
      <c r="F60" s="8">
        <v>6</v>
      </c>
      <c r="G60" s="12">
        <f>IF(A60="","",IF(N(C60)=0,1,C60)*N(D60)+N(E60))</f>
      </c>
      <c r="H60" s="12">
        <f>IF(A60="","",Settings!$B$2*IF(N(C60)=0,1,C60)+G60*(Settings!$B$4+Settings!$B$6)+Settings!$B$8)</f>
      </c>
      <c r="I60" s="12">
        <f>IF(A60="","",IF(N(C60)=0,1,C60)*IFERROR(INDEX(Products!$B$2:$B$31,MATCH(B60,Products!$A$2:$A$31,0)),0))</f>
      </c>
      <c r="J60" s="12">
        <f>IF(A60="","",G60-H60-I60-N(F60))</f>
      </c>
      <c r="K60" s="13">
        <f>IF(OR(A60="",N(G60)=0),"",J60/G60)</f>
      </c>
      <c r="L60" s="15">
        <f>IF(A60="","",MONTH(A60))</f>
      </c>
      <c r="M60" s="15">
        <f>IF(A60="","",YEAR(A60))</f>
      </c>
    </row>
    <row r="61" spans="1:13" x14ac:dyDescent="0.25">
      <c r="A61" s="14">
        <v>46165</v>
      </c>
      <c r="B61" s="10" t="s">
        <v>47</v>
      </c>
      <c r="C61" s="10">
        <v>2</v>
      </c>
      <c r="D61" s="8">
        <v>28</v>
      </c>
      <c r="E61" s="8">
        <v>0</v>
      </c>
      <c r="F61" s="8">
        <v>4.2</v>
      </c>
      <c r="G61" s="12">
        <f>IF(A61="","",IF(N(C61)=0,1,C61)*N(D61)+N(E61))</f>
      </c>
      <c r="H61" s="12">
        <f>IF(A61="","",Settings!$B$2*IF(N(C61)=0,1,C61)+G61*(Settings!$B$4+Settings!$B$6)+Settings!$B$8)</f>
      </c>
      <c r="I61" s="12">
        <f>IF(A61="","",IF(N(C61)=0,1,C61)*IFERROR(INDEX(Products!$B$2:$B$31,MATCH(B61,Products!$A$2:$A$31,0)),0))</f>
      </c>
      <c r="J61" s="12">
        <f>IF(A61="","",G61-H61-I61-N(F61))</f>
      </c>
      <c r="K61" s="13">
        <f>IF(OR(A61="",N(G61)=0),"",J61/G61)</f>
      </c>
      <c r="L61" s="15">
        <f>IF(A61="","",MONTH(A61))</f>
      </c>
      <c r="M61" s="15">
        <f>IF(A61="","",YEAR(A61))</f>
      </c>
    </row>
    <row r="62" spans="1:13" x14ac:dyDescent="0.25">
      <c r="A62" s="14">
        <v>46174</v>
      </c>
      <c r="B62" s="10" t="s">
        <v>48</v>
      </c>
      <c r="C62" s="10">
        <v>1</v>
      </c>
      <c r="D62" s="8">
        <v>18</v>
      </c>
      <c r="E62" s="8">
        <v>5.5</v>
      </c>
      <c r="F62" s="8">
        <v>5.3</v>
      </c>
      <c r="G62" s="12">
        <f>IF(A62="","",IF(N(C62)=0,1,C62)*N(D62)+N(E62))</f>
      </c>
      <c r="H62" s="12">
        <f>IF(A62="","",Settings!$B$2*IF(N(C62)=0,1,C62)+G62*(Settings!$B$4+Settings!$B$6)+Settings!$B$8)</f>
      </c>
      <c r="I62" s="12">
        <f>IF(A62="","",IF(N(C62)=0,1,C62)*IFERROR(INDEX(Products!$B$2:$B$31,MATCH(B62,Products!$A$2:$A$31,0)),0))</f>
      </c>
      <c r="J62" s="12">
        <f>IF(A62="","",G62-H62-I62-N(F62))</f>
      </c>
      <c r="K62" s="13">
        <f>IF(OR(A62="",N(G62)=0),"",J62/G62)</f>
      </c>
      <c r="L62" s="15">
        <f>IF(A62="","",MONTH(A62))</f>
      </c>
      <c r="M62" s="15">
        <f>IF(A62="","",YEAR(A62))</f>
      </c>
    </row>
    <row r="63" spans="1:13" x14ac:dyDescent="0.25">
      <c r="A63" s="14">
        <v>46176</v>
      </c>
      <c r="B63" s="10" t="s">
        <v>49</v>
      </c>
      <c r="C63" s="10">
        <v>1</v>
      </c>
      <c r="D63" s="8">
        <v>22</v>
      </c>
      <c r="E63" s="8">
        <v>0</v>
      </c>
      <c r="F63" s="8">
        <v>4.2</v>
      </c>
      <c r="G63" s="12">
        <f>IF(A63="","",IF(N(C63)=0,1,C63)*N(D63)+N(E63))</f>
      </c>
      <c r="H63" s="12">
        <f>IF(A63="","",Settings!$B$2*IF(N(C63)=0,1,C63)+G63*(Settings!$B$4+Settings!$B$6)+Settings!$B$8)</f>
      </c>
      <c r="I63" s="12">
        <f>IF(A63="","",IF(N(C63)=0,1,C63)*IFERROR(INDEX(Products!$B$2:$B$31,MATCH(B63,Products!$A$2:$A$31,0)),0))</f>
      </c>
      <c r="J63" s="12">
        <f>IF(A63="","",G63-H63-I63-N(F63))</f>
      </c>
      <c r="K63" s="13">
        <f>IF(OR(A63="",N(G63)=0),"",J63/G63)</f>
      </c>
      <c r="L63" s="15">
        <f>IF(A63="","",MONTH(A63))</f>
      </c>
      <c r="M63" s="15">
        <f>IF(A63="","",YEAR(A63))</f>
      </c>
    </row>
    <row r="64" spans="1:13" x14ac:dyDescent="0.25">
      <c r="A64" s="14">
        <v>46178</v>
      </c>
      <c r="B64" s="10" t="s">
        <v>50</v>
      </c>
      <c r="C64" s="10">
        <v>2</v>
      </c>
      <c r="D64" s="8">
        <v>26</v>
      </c>
      <c r="E64" s="8">
        <v>5.5</v>
      </c>
      <c r="F64" s="8">
        <v>4.6</v>
      </c>
      <c r="G64" s="12">
        <f>IF(A64="","",IF(N(C64)=0,1,C64)*N(D64)+N(E64))</f>
      </c>
      <c r="H64" s="12">
        <f>IF(A64="","",Settings!$B$2*IF(N(C64)=0,1,C64)+G64*(Settings!$B$4+Settings!$B$6)+Settings!$B$8)</f>
      </c>
      <c r="I64" s="12">
        <f>IF(A64="","",IF(N(C64)=0,1,C64)*IFERROR(INDEX(Products!$B$2:$B$31,MATCH(B64,Products!$A$2:$A$31,0)),0))</f>
      </c>
      <c r="J64" s="12">
        <f>IF(A64="","",G64-H64-I64-N(F64))</f>
      </c>
      <c r="K64" s="13">
        <f>IF(OR(A64="",N(G64)=0),"",J64/G64)</f>
      </c>
      <c r="L64" s="15">
        <f>IF(A64="","",MONTH(A64))</f>
      </c>
      <c r="M64" s="15">
        <f>IF(A64="","",YEAR(A64))</f>
      </c>
    </row>
    <row r="65" spans="1:13" x14ac:dyDescent="0.25">
      <c r="A65" s="14">
        <v>46180</v>
      </c>
      <c r="B65" s="10" t="s">
        <v>51</v>
      </c>
      <c r="C65" s="10">
        <v>1</v>
      </c>
      <c r="D65" s="8">
        <v>15</v>
      </c>
      <c r="E65" s="8">
        <v>0</v>
      </c>
      <c r="F65" s="8">
        <v>4.2</v>
      </c>
      <c r="G65" s="12">
        <f>IF(A65="","",IF(N(C65)=0,1,C65)*N(D65)+N(E65))</f>
      </c>
      <c r="H65" s="12">
        <f>IF(A65="","",Settings!$B$2*IF(N(C65)=0,1,C65)+G65*(Settings!$B$4+Settings!$B$6)+Settings!$B$8)</f>
      </c>
      <c r="I65" s="12">
        <f>IF(A65="","",IF(N(C65)=0,1,C65)*IFERROR(INDEX(Products!$B$2:$B$31,MATCH(B65,Products!$A$2:$A$31,0)),0))</f>
      </c>
      <c r="J65" s="12">
        <f>IF(A65="","",G65-H65-I65-N(F65))</f>
      </c>
      <c r="K65" s="13">
        <f>IF(OR(A65="",N(G65)=0),"",J65/G65)</f>
      </c>
      <c r="L65" s="15">
        <f>IF(A65="","",MONTH(A65))</f>
      </c>
      <c r="M65" s="15">
        <f>IF(A65="","",YEAR(A65))</f>
      </c>
    </row>
    <row r="66" spans="1:13" x14ac:dyDescent="0.25">
      <c r="A66" s="14">
        <v>46182</v>
      </c>
      <c r="B66" s="10" t="s">
        <v>52</v>
      </c>
      <c r="C66" s="10">
        <v>1</v>
      </c>
      <c r="D66" s="8">
        <v>14</v>
      </c>
      <c r="E66" s="8">
        <v>5.5</v>
      </c>
      <c r="F66" s="8">
        <v>6</v>
      </c>
      <c r="G66" s="12">
        <f>IF(A66="","",IF(N(C66)=0,1,C66)*N(D66)+N(E66))</f>
      </c>
      <c r="H66" s="12">
        <f>IF(A66="","",Settings!$B$2*IF(N(C66)=0,1,C66)+G66*(Settings!$B$4+Settings!$B$6)+Settings!$B$8)</f>
      </c>
      <c r="I66" s="12">
        <f>IF(A66="","",IF(N(C66)=0,1,C66)*IFERROR(INDEX(Products!$B$2:$B$31,MATCH(B66,Products!$A$2:$A$31,0)),0))</f>
      </c>
      <c r="J66" s="12">
        <f>IF(A66="","",G66-H66-I66-N(F66))</f>
      </c>
      <c r="K66" s="13">
        <f>IF(OR(A66="",N(G66)=0),"",J66/G66)</f>
      </c>
      <c r="L66" s="15">
        <f>IF(A66="","",MONTH(A66))</f>
      </c>
      <c r="M66" s="15">
        <f>IF(A66="","",YEAR(A66))</f>
      </c>
    </row>
    <row r="67" spans="1:13" x14ac:dyDescent="0.25">
      <c r="A67" s="14">
        <v>46184</v>
      </c>
      <c r="B67" s="10" t="s">
        <v>47</v>
      </c>
      <c r="C67" s="10">
        <v>2</v>
      </c>
      <c r="D67" s="8">
        <v>28</v>
      </c>
      <c r="E67" s="8">
        <v>0</v>
      </c>
      <c r="F67" s="8">
        <v>4.2</v>
      </c>
      <c r="G67" s="12">
        <f>IF(A67="","",IF(N(C67)=0,1,C67)*N(D67)+N(E67))</f>
      </c>
      <c r="H67" s="12">
        <f>IF(A67="","",Settings!$B$2*IF(N(C67)=0,1,C67)+G67*(Settings!$B$4+Settings!$B$6)+Settings!$B$8)</f>
      </c>
      <c r="I67" s="12">
        <f>IF(A67="","",IF(N(C67)=0,1,C67)*IFERROR(INDEX(Products!$B$2:$B$31,MATCH(B67,Products!$A$2:$A$31,0)),0))</f>
      </c>
      <c r="J67" s="12">
        <f>IF(A67="","",G67-H67-I67-N(F67))</f>
      </c>
      <c r="K67" s="13">
        <f>IF(OR(A67="",N(G67)=0),"",J67/G67)</f>
      </c>
      <c r="L67" s="15">
        <f>IF(A67="","",MONTH(A67))</f>
      </c>
      <c r="M67" s="15">
        <f>IF(A67="","",YEAR(A67))</f>
      </c>
    </row>
    <row r="68" spans="1:13" x14ac:dyDescent="0.25">
      <c r="A68" s="14">
        <v>46186</v>
      </c>
      <c r="B68" s="10" t="s">
        <v>48</v>
      </c>
      <c r="C68" s="10">
        <v>1</v>
      </c>
      <c r="D68" s="8">
        <v>18</v>
      </c>
      <c r="E68" s="8">
        <v>5.5</v>
      </c>
      <c r="F68" s="8">
        <v>5.3</v>
      </c>
      <c r="G68" s="12">
        <f>IF(A68="","",IF(N(C68)=0,1,C68)*N(D68)+N(E68))</f>
      </c>
      <c r="H68" s="12">
        <f>IF(A68="","",Settings!$B$2*IF(N(C68)=0,1,C68)+G68*(Settings!$B$4+Settings!$B$6)+Settings!$B$8)</f>
      </c>
      <c r="I68" s="12">
        <f>IF(A68="","",IF(N(C68)=0,1,C68)*IFERROR(INDEX(Products!$B$2:$B$31,MATCH(B68,Products!$A$2:$A$31,0)),0))</f>
      </c>
      <c r="J68" s="12">
        <f>IF(A68="","",G68-H68-I68-N(F68))</f>
      </c>
      <c r="K68" s="13">
        <f>IF(OR(A68="",N(G68)=0),"",J68/G68)</f>
      </c>
      <c r="L68" s="15">
        <f>IF(A68="","",MONTH(A68))</f>
      </c>
      <c r="M68" s="15">
        <f>IF(A68="","",YEAR(A68))</f>
      </c>
    </row>
    <row r="69" spans="1:13" x14ac:dyDescent="0.25">
      <c r="A69" s="14">
        <v>46188</v>
      </c>
      <c r="B69" s="10" t="s">
        <v>49</v>
      </c>
      <c r="C69" s="10">
        <v>1</v>
      </c>
      <c r="D69" s="8">
        <v>22</v>
      </c>
      <c r="E69" s="8">
        <v>0</v>
      </c>
      <c r="F69" s="8">
        <v>4.2</v>
      </c>
      <c r="G69" s="12">
        <f>IF(A69="","",IF(N(C69)=0,1,C69)*N(D69)+N(E69))</f>
      </c>
      <c r="H69" s="12">
        <f>IF(A69="","",Settings!$B$2*IF(N(C69)=0,1,C69)+G69*(Settings!$B$4+Settings!$B$6)+Settings!$B$8)</f>
      </c>
      <c r="I69" s="12">
        <f>IF(A69="","",IF(N(C69)=0,1,C69)*IFERROR(INDEX(Products!$B$2:$B$31,MATCH(B69,Products!$A$2:$A$31,0)),0))</f>
      </c>
      <c r="J69" s="12">
        <f>IF(A69="","",G69-H69-I69-N(F69))</f>
      </c>
      <c r="K69" s="13">
        <f>IF(OR(A69="",N(G69)=0),"",J69/G69)</f>
      </c>
      <c r="L69" s="15">
        <f>IF(A69="","",MONTH(A69))</f>
      </c>
      <c r="M69" s="15">
        <f>IF(A69="","",YEAR(A69))</f>
      </c>
    </row>
    <row r="70" spans="1:13" x14ac:dyDescent="0.25">
      <c r="A70" s="14">
        <v>46190</v>
      </c>
      <c r="B70" s="10" t="s">
        <v>50</v>
      </c>
      <c r="C70" s="10">
        <v>2</v>
      </c>
      <c r="D70" s="8">
        <v>26</v>
      </c>
      <c r="E70" s="8">
        <v>5.5</v>
      </c>
      <c r="F70" s="8">
        <v>4.6</v>
      </c>
      <c r="G70" s="12">
        <f>IF(A70="","",IF(N(C70)=0,1,C70)*N(D70)+N(E70))</f>
      </c>
      <c r="H70" s="12">
        <f>IF(A70="","",Settings!$B$2*IF(N(C70)=0,1,C70)+G70*(Settings!$B$4+Settings!$B$6)+Settings!$B$8)</f>
      </c>
      <c r="I70" s="12">
        <f>IF(A70="","",IF(N(C70)=0,1,C70)*IFERROR(INDEX(Products!$B$2:$B$31,MATCH(B70,Products!$A$2:$A$31,0)),0))</f>
      </c>
      <c r="J70" s="12">
        <f>IF(A70="","",G70-H70-I70-N(F70))</f>
      </c>
      <c r="K70" s="13">
        <f>IF(OR(A70="",N(G70)=0),"",J70/G70)</f>
      </c>
      <c r="L70" s="15">
        <f>IF(A70="","",MONTH(A70))</f>
      </c>
      <c r="M70" s="15">
        <f>IF(A70="","",YEAR(A70))</f>
      </c>
    </row>
    <row r="71" spans="1:13" x14ac:dyDescent="0.25">
      <c r="A71" s="14">
        <v>46192</v>
      </c>
      <c r="B71" s="10" t="s">
        <v>51</v>
      </c>
      <c r="C71" s="10">
        <v>1</v>
      </c>
      <c r="D71" s="8">
        <v>15</v>
      </c>
      <c r="E71" s="8">
        <v>0</v>
      </c>
      <c r="F71" s="8">
        <v>4.2</v>
      </c>
      <c r="G71" s="12">
        <f>IF(A71="","",IF(N(C71)=0,1,C71)*N(D71)+N(E71))</f>
      </c>
      <c r="H71" s="12">
        <f>IF(A71="","",Settings!$B$2*IF(N(C71)=0,1,C71)+G71*(Settings!$B$4+Settings!$B$6)+Settings!$B$8)</f>
      </c>
      <c r="I71" s="12">
        <f>IF(A71="","",IF(N(C71)=0,1,C71)*IFERROR(INDEX(Products!$B$2:$B$31,MATCH(B71,Products!$A$2:$A$31,0)),0))</f>
      </c>
      <c r="J71" s="12">
        <f>IF(A71="","",G71-H71-I71-N(F71))</f>
      </c>
      <c r="K71" s="13">
        <f>IF(OR(A71="",N(G71)=0),"",J71/G71)</f>
      </c>
      <c r="L71" s="15">
        <f>IF(A71="","",MONTH(A71))</f>
      </c>
      <c r="M71" s="15">
        <f>IF(A71="","",YEAR(A71))</f>
      </c>
    </row>
    <row r="72" spans="1:13" x14ac:dyDescent="0.25">
      <c r="A72" s="14">
        <v>46194</v>
      </c>
      <c r="B72" s="10" t="s">
        <v>52</v>
      </c>
      <c r="C72" s="10">
        <v>1</v>
      </c>
      <c r="D72" s="8">
        <v>14</v>
      </c>
      <c r="E72" s="8">
        <v>5.5</v>
      </c>
      <c r="F72" s="8">
        <v>6</v>
      </c>
      <c r="G72" s="12">
        <f>IF(A72="","",IF(N(C72)=0,1,C72)*N(D72)+N(E72))</f>
      </c>
      <c r="H72" s="12">
        <f>IF(A72="","",Settings!$B$2*IF(N(C72)=0,1,C72)+G72*(Settings!$B$4+Settings!$B$6)+Settings!$B$8)</f>
      </c>
      <c r="I72" s="12">
        <f>IF(A72="","",IF(N(C72)=0,1,C72)*IFERROR(INDEX(Products!$B$2:$B$31,MATCH(B72,Products!$A$2:$A$31,0)),0))</f>
      </c>
      <c r="J72" s="12">
        <f>IF(A72="","",G72-H72-I72-N(F72))</f>
      </c>
      <c r="K72" s="13">
        <f>IF(OR(A72="",N(G72)=0),"",J72/G72)</f>
      </c>
      <c r="L72" s="15">
        <f>IF(A72="","",MONTH(A72))</f>
      </c>
      <c r="M72" s="15">
        <f>IF(A72="","",YEAR(A72))</f>
      </c>
    </row>
    <row r="73" spans="1:13" x14ac:dyDescent="0.25">
      <c r="A73" s="14">
        <v>46196</v>
      </c>
      <c r="B73" s="10" t="s">
        <v>47</v>
      </c>
      <c r="C73" s="10">
        <v>2</v>
      </c>
      <c r="D73" s="8">
        <v>28</v>
      </c>
      <c r="E73" s="8">
        <v>0</v>
      </c>
      <c r="F73" s="8">
        <v>4.2</v>
      </c>
      <c r="G73" s="12">
        <f>IF(A73="","",IF(N(C73)=0,1,C73)*N(D73)+N(E73))</f>
      </c>
      <c r="H73" s="12">
        <f>IF(A73="","",Settings!$B$2*IF(N(C73)=0,1,C73)+G73*(Settings!$B$4+Settings!$B$6)+Settings!$B$8)</f>
      </c>
      <c r="I73" s="12">
        <f>IF(A73="","",IF(N(C73)=0,1,C73)*IFERROR(INDEX(Products!$B$2:$B$31,MATCH(B73,Products!$A$2:$A$31,0)),0))</f>
      </c>
      <c r="J73" s="12">
        <f>IF(A73="","",G73-H73-I73-N(F73))</f>
      </c>
      <c r="K73" s="13">
        <f>IF(OR(A73="",N(G73)=0),"",J73/G73)</f>
      </c>
      <c r="L73" s="15">
        <f>IF(A73="","",MONTH(A73))</f>
      </c>
      <c r="M73" s="15">
        <f>IF(A73="","",YEAR(A73))</f>
      </c>
    </row>
    <row r="74" spans="1:13" x14ac:dyDescent="0.25">
      <c r="A74" s="14">
        <v>46204</v>
      </c>
      <c r="B74" s="10" t="s">
        <v>48</v>
      </c>
      <c r="C74" s="10">
        <v>1</v>
      </c>
      <c r="D74" s="8">
        <v>18</v>
      </c>
      <c r="E74" s="8">
        <v>5.5</v>
      </c>
      <c r="F74" s="8">
        <v>5.3</v>
      </c>
      <c r="G74" s="12">
        <f>IF(A74="","",IF(N(C74)=0,1,C74)*N(D74)+N(E74))</f>
      </c>
      <c r="H74" s="12">
        <f>IF(A74="","",Settings!$B$2*IF(N(C74)=0,1,C74)+G74*(Settings!$B$4+Settings!$B$6)+Settings!$B$8)</f>
      </c>
      <c r="I74" s="12">
        <f>IF(A74="","",IF(N(C74)=0,1,C74)*IFERROR(INDEX(Products!$B$2:$B$31,MATCH(B74,Products!$A$2:$A$31,0)),0))</f>
      </c>
      <c r="J74" s="12">
        <f>IF(A74="","",G74-H74-I74-N(F74))</f>
      </c>
      <c r="K74" s="13">
        <f>IF(OR(A74="",N(G74)=0),"",J74/G74)</f>
      </c>
      <c r="L74" s="15">
        <f>IF(A74="","",MONTH(A74))</f>
      </c>
      <c r="M74" s="15">
        <f>IF(A74="","",YEAR(A74))</f>
      </c>
    </row>
    <row r="75" spans="1:13" x14ac:dyDescent="0.25">
      <c r="A75" s="14">
        <v>46206</v>
      </c>
      <c r="B75" s="10" t="s">
        <v>49</v>
      </c>
      <c r="C75" s="10">
        <v>1</v>
      </c>
      <c r="D75" s="8">
        <v>22</v>
      </c>
      <c r="E75" s="8">
        <v>0</v>
      </c>
      <c r="F75" s="8">
        <v>4.2</v>
      </c>
      <c r="G75" s="12">
        <f>IF(A75="","",IF(N(C75)=0,1,C75)*N(D75)+N(E75))</f>
      </c>
      <c r="H75" s="12">
        <f>IF(A75="","",Settings!$B$2*IF(N(C75)=0,1,C75)+G75*(Settings!$B$4+Settings!$B$6)+Settings!$B$8)</f>
      </c>
      <c r="I75" s="12">
        <f>IF(A75="","",IF(N(C75)=0,1,C75)*IFERROR(INDEX(Products!$B$2:$B$31,MATCH(B75,Products!$A$2:$A$31,0)),0))</f>
      </c>
      <c r="J75" s="12">
        <f>IF(A75="","",G75-H75-I75-N(F75))</f>
      </c>
      <c r="K75" s="13">
        <f>IF(OR(A75="",N(G75)=0),"",J75/G75)</f>
      </c>
      <c r="L75" s="15">
        <f>IF(A75="","",MONTH(A75))</f>
      </c>
      <c r="M75" s="15">
        <f>IF(A75="","",YEAR(A75))</f>
      </c>
    </row>
    <row r="76" spans="1:13" x14ac:dyDescent="0.25">
      <c r="A76" s="14">
        <v>46208</v>
      </c>
      <c r="B76" s="10" t="s">
        <v>50</v>
      </c>
      <c r="C76" s="10">
        <v>2</v>
      </c>
      <c r="D76" s="8">
        <v>26</v>
      </c>
      <c r="E76" s="8">
        <v>5.5</v>
      </c>
      <c r="F76" s="8">
        <v>4.6</v>
      </c>
      <c r="G76" s="12">
        <f>IF(A76="","",IF(N(C76)=0,1,C76)*N(D76)+N(E76))</f>
      </c>
      <c r="H76" s="12">
        <f>IF(A76="","",Settings!$B$2*IF(N(C76)=0,1,C76)+G76*(Settings!$B$4+Settings!$B$6)+Settings!$B$8)</f>
      </c>
      <c r="I76" s="12">
        <f>IF(A76="","",IF(N(C76)=0,1,C76)*IFERROR(INDEX(Products!$B$2:$B$31,MATCH(B76,Products!$A$2:$A$31,0)),0))</f>
      </c>
      <c r="J76" s="12">
        <f>IF(A76="","",G76-H76-I76-N(F76))</f>
      </c>
      <c r="K76" s="13">
        <f>IF(OR(A76="",N(G76)=0),"",J76/G76)</f>
      </c>
      <c r="L76" s="15">
        <f>IF(A76="","",MONTH(A76))</f>
      </c>
      <c r="M76" s="15">
        <f>IF(A76="","",YEAR(A76))</f>
      </c>
    </row>
    <row r="77" spans="1:13" x14ac:dyDescent="0.25">
      <c r="A77" s="14">
        <v>46210</v>
      </c>
      <c r="B77" s="10" t="s">
        <v>51</v>
      </c>
      <c r="C77" s="10">
        <v>1</v>
      </c>
      <c r="D77" s="8">
        <v>15</v>
      </c>
      <c r="E77" s="8">
        <v>0</v>
      </c>
      <c r="F77" s="8">
        <v>4.2</v>
      </c>
      <c r="G77" s="12">
        <f>IF(A77="","",IF(N(C77)=0,1,C77)*N(D77)+N(E77))</f>
      </c>
      <c r="H77" s="12">
        <f>IF(A77="","",Settings!$B$2*IF(N(C77)=0,1,C77)+G77*(Settings!$B$4+Settings!$B$6)+Settings!$B$8)</f>
      </c>
      <c r="I77" s="12">
        <f>IF(A77="","",IF(N(C77)=0,1,C77)*IFERROR(INDEX(Products!$B$2:$B$31,MATCH(B77,Products!$A$2:$A$31,0)),0))</f>
      </c>
      <c r="J77" s="12">
        <f>IF(A77="","",G77-H77-I77-N(F77))</f>
      </c>
      <c r="K77" s="13">
        <f>IF(OR(A77="",N(G77)=0),"",J77/G77)</f>
      </c>
      <c r="L77" s="15">
        <f>IF(A77="","",MONTH(A77))</f>
      </c>
      <c r="M77" s="15">
        <f>IF(A77="","",YEAR(A77))</f>
      </c>
    </row>
    <row r="78" spans="1:13" x14ac:dyDescent="0.25">
      <c r="A78" s="14">
        <v>46212</v>
      </c>
      <c r="B78" s="10" t="s">
        <v>52</v>
      </c>
      <c r="C78" s="10">
        <v>1</v>
      </c>
      <c r="D78" s="8">
        <v>14</v>
      </c>
      <c r="E78" s="8">
        <v>5.5</v>
      </c>
      <c r="F78" s="8">
        <v>6</v>
      </c>
      <c r="G78" s="12">
        <f>IF(A78="","",IF(N(C78)=0,1,C78)*N(D78)+N(E78))</f>
      </c>
      <c r="H78" s="12">
        <f>IF(A78="","",Settings!$B$2*IF(N(C78)=0,1,C78)+G78*(Settings!$B$4+Settings!$B$6)+Settings!$B$8)</f>
      </c>
      <c r="I78" s="12">
        <f>IF(A78="","",IF(N(C78)=0,1,C78)*IFERROR(INDEX(Products!$B$2:$B$31,MATCH(B78,Products!$A$2:$A$31,0)),0))</f>
      </c>
      <c r="J78" s="12">
        <f>IF(A78="","",G78-H78-I78-N(F78))</f>
      </c>
      <c r="K78" s="13">
        <f>IF(OR(A78="",N(G78)=0),"",J78/G78)</f>
      </c>
      <c r="L78" s="15">
        <f>IF(A78="","",MONTH(A78))</f>
      </c>
      <c r="M78" s="15">
        <f>IF(A78="","",YEAR(A78))</f>
      </c>
    </row>
    <row r="79" spans="1:13" x14ac:dyDescent="0.25">
      <c r="A79" s="14">
        <v>46214</v>
      </c>
      <c r="B79" s="10" t="s">
        <v>47</v>
      </c>
      <c r="C79" s="10">
        <v>2</v>
      </c>
      <c r="D79" s="8">
        <v>28</v>
      </c>
      <c r="E79" s="8">
        <v>0</v>
      </c>
      <c r="F79" s="8">
        <v>4.2</v>
      </c>
      <c r="G79" s="12">
        <f>IF(A79="","",IF(N(C79)=0,1,C79)*N(D79)+N(E79))</f>
      </c>
      <c r="H79" s="12">
        <f>IF(A79="","",Settings!$B$2*IF(N(C79)=0,1,C79)+G79*(Settings!$B$4+Settings!$B$6)+Settings!$B$8)</f>
      </c>
      <c r="I79" s="12">
        <f>IF(A79="","",IF(N(C79)=0,1,C79)*IFERROR(INDEX(Products!$B$2:$B$31,MATCH(B79,Products!$A$2:$A$31,0)),0))</f>
      </c>
      <c r="J79" s="12">
        <f>IF(A79="","",G79-H79-I79-N(F79))</f>
      </c>
      <c r="K79" s="13">
        <f>IF(OR(A79="",N(G79)=0),"",J79/G79)</f>
      </c>
      <c r="L79" s="15">
        <f>IF(A79="","",MONTH(A79))</f>
      </c>
      <c r="M79" s="15">
        <f>IF(A79="","",YEAR(A79))</f>
      </c>
    </row>
    <row r="80" spans="1:13" x14ac:dyDescent="0.25">
      <c r="A80" s="14">
        <v>46216</v>
      </c>
      <c r="B80" s="10" t="s">
        <v>48</v>
      </c>
      <c r="C80" s="10">
        <v>1</v>
      </c>
      <c r="D80" s="8">
        <v>18</v>
      </c>
      <c r="E80" s="8">
        <v>5.5</v>
      </c>
      <c r="F80" s="8">
        <v>5.3</v>
      </c>
      <c r="G80" s="12">
        <f>IF(A80="","",IF(N(C80)=0,1,C80)*N(D80)+N(E80))</f>
      </c>
      <c r="H80" s="12">
        <f>IF(A80="","",Settings!$B$2*IF(N(C80)=0,1,C80)+G80*(Settings!$B$4+Settings!$B$6)+Settings!$B$8)</f>
      </c>
      <c r="I80" s="12">
        <f>IF(A80="","",IF(N(C80)=0,1,C80)*IFERROR(INDEX(Products!$B$2:$B$31,MATCH(B80,Products!$A$2:$A$31,0)),0))</f>
      </c>
      <c r="J80" s="12">
        <f>IF(A80="","",G80-H80-I80-N(F80))</f>
      </c>
      <c r="K80" s="13">
        <f>IF(OR(A80="",N(G80)=0),"",J80/G80)</f>
      </c>
      <c r="L80" s="15">
        <f>IF(A80="","",MONTH(A80))</f>
      </c>
      <c r="M80" s="15">
        <f>IF(A80="","",YEAR(A80))</f>
      </c>
    </row>
    <row r="81" spans="1:13" x14ac:dyDescent="0.25">
      <c r="A81" s="14">
        <v>46218</v>
      </c>
      <c r="B81" s="10" t="s">
        <v>49</v>
      </c>
      <c r="C81" s="10">
        <v>1</v>
      </c>
      <c r="D81" s="8">
        <v>22</v>
      </c>
      <c r="E81" s="8">
        <v>0</v>
      </c>
      <c r="F81" s="8">
        <v>4.2</v>
      </c>
      <c r="G81" s="12">
        <f>IF(A81="","",IF(N(C81)=0,1,C81)*N(D81)+N(E81))</f>
      </c>
      <c r="H81" s="12">
        <f>IF(A81="","",Settings!$B$2*IF(N(C81)=0,1,C81)+G81*(Settings!$B$4+Settings!$B$6)+Settings!$B$8)</f>
      </c>
      <c r="I81" s="12">
        <f>IF(A81="","",IF(N(C81)=0,1,C81)*IFERROR(INDEX(Products!$B$2:$B$31,MATCH(B81,Products!$A$2:$A$31,0)),0))</f>
      </c>
      <c r="J81" s="12">
        <f>IF(A81="","",G81-H81-I81-N(F81))</f>
      </c>
      <c r="K81" s="13">
        <f>IF(OR(A81="",N(G81)=0),"",J81/G81)</f>
      </c>
      <c r="L81" s="15">
        <f>IF(A81="","",MONTH(A81))</f>
      </c>
      <c r="M81" s="15">
        <f>IF(A81="","",YEAR(A81))</f>
      </c>
    </row>
    <row r="82" spans="1:13" x14ac:dyDescent="0.25">
      <c r="A82" s="14">
        <v>46220</v>
      </c>
      <c r="B82" s="10" t="s">
        <v>50</v>
      </c>
      <c r="C82" s="10">
        <v>2</v>
      </c>
      <c r="D82" s="8">
        <v>26</v>
      </c>
      <c r="E82" s="8">
        <v>5.5</v>
      </c>
      <c r="F82" s="8">
        <v>4.6</v>
      </c>
      <c r="G82" s="12">
        <f>IF(A82="","",IF(N(C82)=0,1,C82)*N(D82)+N(E82))</f>
      </c>
      <c r="H82" s="12">
        <f>IF(A82="","",Settings!$B$2*IF(N(C82)=0,1,C82)+G82*(Settings!$B$4+Settings!$B$6)+Settings!$B$8)</f>
      </c>
      <c r="I82" s="12">
        <f>IF(A82="","",IF(N(C82)=0,1,C82)*IFERROR(INDEX(Products!$B$2:$B$31,MATCH(B82,Products!$A$2:$A$31,0)),0))</f>
      </c>
      <c r="J82" s="12">
        <f>IF(A82="","",G82-H82-I82-N(F82))</f>
      </c>
      <c r="K82" s="13">
        <f>IF(OR(A82="",N(G82)=0),"",J82/G82)</f>
      </c>
      <c r="L82" s="15">
        <f>IF(A82="","",MONTH(A82))</f>
      </c>
      <c r="M82" s="15">
        <f>IF(A82="","",YEAR(A82))</f>
      </c>
    </row>
    <row r="83" spans="1:13" x14ac:dyDescent="0.25">
      <c r="A83" s="14">
        <v>46222</v>
      </c>
      <c r="B83" s="10" t="s">
        <v>51</v>
      </c>
      <c r="C83" s="10">
        <v>1</v>
      </c>
      <c r="D83" s="8">
        <v>15</v>
      </c>
      <c r="E83" s="8">
        <v>0</v>
      </c>
      <c r="F83" s="8">
        <v>4.2</v>
      </c>
      <c r="G83" s="12">
        <f>IF(A83="","",IF(N(C83)=0,1,C83)*N(D83)+N(E83))</f>
      </c>
      <c r="H83" s="12">
        <f>IF(A83="","",Settings!$B$2*IF(N(C83)=0,1,C83)+G83*(Settings!$B$4+Settings!$B$6)+Settings!$B$8)</f>
      </c>
      <c r="I83" s="12">
        <f>IF(A83="","",IF(N(C83)=0,1,C83)*IFERROR(INDEX(Products!$B$2:$B$31,MATCH(B83,Products!$A$2:$A$31,0)),0))</f>
      </c>
      <c r="J83" s="12">
        <f>IF(A83="","",G83-H83-I83-N(F83))</f>
      </c>
      <c r="K83" s="13">
        <f>IF(OR(A83="",N(G83)=0),"",J83/G83)</f>
      </c>
      <c r="L83" s="15">
        <f>IF(A83="","",MONTH(A83))</f>
      </c>
      <c r="M83" s="15">
        <f>IF(A83="","",YEAR(A83))</f>
      </c>
    </row>
    <row r="84" spans="1:13" x14ac:dyDescent="0.25">
      <c r="A84" s="14">
        <v>46224</v>
      </c>
      <c r="B84" s="10" t="s">
        <v>52</v>
      </c>
      <c r="C84" s="10">
        <v>1</v>
      </c>
      <c r="D84" s="8">
        <v>14</v>
      </c>
      <c r="E84" s="8">
        <v>5.5</v>
      </c>
      <c r="F84" s="8">
        <v>6</v>
      </c>
      <c r="G84" s="12">
        <f>IF(A84="","",IF(N(C84)=0,1,C84)*N(D84)+N(E84))</f>
      </c>
      <c r="H84" s="12">
        <f>IF(A84="","",Settings!$B$2*IF(N(C84)=0,1,C84)+G84*(Settings!$B$4+Settings!$B$6)+Settings!$B$8)</f>
      </c>
      <c r="I84" s="12">
        <f>IF(A84="","",IF(N(C84)=0,1,C84)*IFERROR(INDEX(Products!$B$2:$B$31,MATCH(B84,Products!$A$2:$A$31,0)),0))</f>
      </c>
      <c r="J84" s="12">
        <f>IF(A84="","",G84-H84-I84-N(F84))</f>
      </c>
      <c r="K84" s="13">
        <f>IF(OR(A84="",N(G84)=0),"",J84/G84)</f>
      </c>
      <c r="L84" s="15">
        <f>IF(A84="","",MONTH(A84))</f>
      </c>
      <c r="M84" s="15">
        <f>IF(A84="","",YEAR(A84))</f>
      </c>
    </row>
    <row r="85" spans="1:13" x14ac:dyDescent="0.25">
      <c r="A85" s="14">
        <v>46226</v>
      </c>
      <c r="B85" s="10" t="s">
        <v>47</v>
      </c>
      <c r="C85" s="10">
        <v>2</v>
      </c>
      <c r="D85" s="8">
        <v>28</v>
      </c>
      <c r="E85" s="8">
        <v>0</v>
      </c>
      <c r="F85" s="8">
        <v>4.2</v>
      </c>
      <c r="G85" s="12">
        <f>IF(A85="","",IF(N(C85)=0,1,C85)*N(D85)+N(E85))</f>
      </c>
      <c r="H85" s="12">
        <f>IF(A85="","",Settings!$B$2*IF(N(C85)=0,1,C85)+G85*(Settings!$B$4+Settings!$B$6)+Settings!$B$8)</f>
      </c>
      <c r="I85" s="12">
        <f>IF(A85="","",IF(N(C85)=0,1,C85)*IFERROR(INDEX(Products!$B$2:$B$31,MATCH(B85,Products!$A$2:$A$31,0)),0))</f>
      </c>
      <c r="J85" s="12">
        <f>IF(A85="","",G85-H85-I85-N(F85))</f>
      </c>
      <c r="K85" s="13">
        <f>IF(OR(A85="",N(G85)=0),"",J85/G85)</f>
      </c>
      <c r="L85" s="15">
        <f>IF(A85="","",MONTH(A85))</f>
      </c>
      <c r="M85" s="15">
        <f>IF(A85="","",YEAR(A85))</f>
      </c>
    </row>
    <row r="86" spans="1:13" x14ac:dyDescent="0.25">
      <c r="A86" s="14">
        <v>46235</v>
      </c>
      <c r="B86" s="10" t="s">
        <v>48</v>
      </c>
      <c r="C86" s="10">
        <v>1</v>
      </c>
      <c r="D86" s="8">
        <v>18</v>
      </c>
      <c r="E86" s="8">
        <v>5.5</v>
      </c>
      <c r="F86" s="8">
        <v>5.3</v>
      </c>
      <c r="G86" s="12">
        <f>IF(A86="","",IF(N(C86)=0,1,C86)*N(D86)+N(E86))</f>
      </c>
      <c r="H86" s="12">
        <f>IF(A86="","",Settings!$B$2*IF(N(C86)=0,1,C86)+G86*(Settings!$B$4+Settings!$B$6)+Settings!$B$8)</f>
      </c>
      <c r="I86" s="12">
        <f>IF(A86="","",IF(N(C86)=0,1,C86)*IFERROR(INDEX(Products!$B$2:$B$31,MATCH(B86,Products!$A$2:$A$31,0)),0))</f>
      </c>
      <c r="J86" s="12">
        <f>IF(A86="","",G86-H86-I86-N(F86))</f>
      </c>
      <c r="K86" s="13">
        <f>IF(OR(A86="",N(G86)=0),"",J86/G86)</f>
      </c>
      <c r="L86" s="15">
        <f>IF(A86="","",MONTH(A86))</f>
      </c>
      <c r="M86" s="15">
        <f>IF(A86="","",YEAR(A86))</f>
      </c>
    </row>
    <row r="87" spans="1:13" x14ac:dyDescent="0.25">
      <c r="A87" s="14">
        <v>46237</v>
      </c>
      <c r="B87" s="10" t="s">
        <v>49</v>
      </c>
      <c r="C87" s="10">
        <v>1</v>
      </c>
      <c r="D87" s="8">
        <v>22</v>
      </c>
      <c r="E87" s="8">
        <v>0</v>
      </c>
      <c r="F87" s="8">
        <v>4.2</v>
      </c>
      <c r="G87" s="12">
        <f>IF(A87="","",IF(N(C87)=0,1,C87)*N(D87)+N(E87))</f>
      </c>
      <c r="H87" s="12">
        <f>IF(A87="","",Settings!$B$2*IF(N(C87)=0,1,C87)+G87*(Settings!$B$4+Settings!$B$6)+Settings!$B$8)</f>
      </c>
      <c r="I87" s="12">
        <f>IF(A87="","",IF(N(C87)=0,1,C87)*IFERROR(INDEX(Products!$B$2:$B$31,MATCH(B87,Products!$A$2:$A$31,0)),0))</f>
      </c>
      <c r="J87" s="12">
        <f>IF(A87="","",G87-H87-I87-N(F87))</f>
      </c>
      <c r="K87" s="13">
        <f>IF(OR(A87="",N(G87)=0),"",J87/G87)</f>
      </c>
      <c r="L87" s="15">
        <f>IF(A87="","",MONTH(A87))</f>
      </c>
      <c r="M87" s="15">
        <f>IF(A87="","",YEAR(A87))</f>
      </c>
    </row>
    <row r="88" spans="1:13" x14ac:dyDescent="0.25">
      <c r="A88" s="14">
        <v>46239</v>
      </c>
      <c r="B88" s="10" t="s">
        <v>50</v>
      </c>
      <c r="C88" s="10">
        <v>2</v>
      </c>
      <c r="D88" s="8">
        <v>26</v>
      </c>
      <c r="E88" s="8">
        <v>5.5</v>
      </c>
      <c r="F88" s="8">
        <v>4.6</v>
      </c>
      <c r="G88" s="12">
        <f>IF(A88="","",IF(N(C88)=0,1,C88)*N(D88)+N(E88))</f>
      </c>
      <c r="H88" s="12">
        <f>IF(A88="","",Settings!$B$2*IF(N(C88)=0,1,C88)+G88*(Settings!$B$4+Settings!$B$6)+Settings!$B$8)</f>
      </c>
      <c r="I88" s="12">
        <f>IF(A88="","",IF(N(C88)=0,1,C88)*IFERROR(INDEX(Products!$B$2:$B$31,MATCH(B88,Products!$A$2:$A$31,0)),0))</f>
      </c>
      <c r="J88" s="12">
        <f>IF(A88="","",G88-H88-I88-N(F88))</f>
      </c>
      <c r="K88" s="13">
        <f>IF(OR(A88="",N(G88)=0),"",J88/G88)</f>
      </c>
      <c r="L88" s="15">
        <f>IF(A88="","",MONTH(A88))</f>
      </c>
      <c r="M88" s="15">
        <f>IF(A88="","",YEAR(A88))</f>
      </c>
    </row>
    <row r="89" spans="1:13" x14ac:dyDescent="0.25">
      <c r="A89" s="14">
        <v>46241</v>
      </c>
      <c r="B89" s="10" t="s">
        <v>51</v>
      </c>
      <c r="C89" s="10">
        <v>1</v>
      </c>
      <c r="D89" s="8">
        <v>15</v>
      </c>
      <c r="E89" s="8">
        <v>0</v>
      </c>
      <c r="F89" s="8">
        <v>4.2</v>
      </c>
      <c r="G89" s="12">
        <f>IF(A89="","",IF(N(C89)=0,1,C89)*N(D89)+N(E89))</f>
      </c>
      <c r="H89" s="12">
        <f>IF(A89="","",Settings!$B$2*IF(N(C89)=0,1,C89)+G89*(Settings!$B$4+Settings!$B$6)+Settings!$B$8)</f>
      </c>
      <c r="I89" s="12">
        <f>IF(A89="","",IF(N(C89)=0,1,C89)*IFERROR(INDEX(Products!$B$2:$B$31,MATCH(B89,Products!$A$2:$A$31,0)),0))</f>
      </c>
      <c r="J89" s="12">
        <f>IF(A89="","",G89-H89-I89-N(F89))</f>
      </c>
      <c r="K89" s="13">
        <f>IF(OR(A89="",N(G89)=0),"",J89/G89)</f>
      </c>
      <c r="L89" s="15">
        <f>IF(A89="","",MONTH(A89))</f>
      </c>
      <c r="M89" s="15">
        <f>IF(A89="","",YEAR(A89))</f>
      </c>
    </row>
    <row r="90" spans="1:13" x14ac:dyDescent="0.25">
      <c r="A90" s="14">
        <v>46243</v>
      </c>
      <c r="B90" s="10" t="s">
        <v>52</v>
      </c>
      <c r="C90" s="10">
        <v>1</v>
      </c>
      <c r="D90" s="8">
        <v>14</v>
      </c>
      <c r="E90" s="8">
        <v>5.5</v>
      </c>
      <c r="F90" s="8">
        <v>6</v>
      </c>
      <c r="G90" s="12">
        <f>IF(A90="","",IF(N(C90)=0,1,C90)*N(D90)+N(E90))</f>
      </c>
      <c r="H90" s="12">
        <f>IF(A90="","",Settings!$B$2*IF(N(C90)=0,1,C90)+G90*(Settings!$B$4+Settings!$B$6)+Settings!$B$8)</f>
      </c>
      <c r="I90" s="12">
        <f>IF(A90="","",IF(N(C90)=0,1,C90)*IFERROR(INDEX(Products!$B$2:$B$31,MATCH(B90,Products!$A$2:$A$31,0)),0))</f>
      </c>
      <c r="J90" s="12">
        <f>IF(A90="","",G90-H90-I90-N(F90))</f>
      </c>
      <c r="K90" s="13">
        <f>IF(OR(A90="",N(G90)=0),"",J90/G90)</f>
      </c>
      <c r="L90" s="15">
        <f>IF(A90="","",MONTH(A90))</f>
      </c>
      <c r="M90" s="15">
        <f>IF(A90="","",YEAR(A90))</f>
      </c>
    </row>
    <row r="91" spans="1:13" x14ac:dyDescent="0.25">
      <c r="A91" s="14">
        <v>46245</v>
      </c>
      <c r="B91" s="10" t="s">
        <v>47</v>
      </c>
      <c r="C91" s="10">
        <v>2</v>
      </c>
      <c r="D91" s="8">
        <v>28</v>
      </c>
      <c r="E91" s="8">
        <v>0</v>
      </c>
      <c r="F91" s="8">
        <v>4.2</v>
      </c>
      <c r="G91" s="12">
        <f>IF(A91="","",IF(N(C91)=0,1,C91)*N(D91)+N(E91))</f>
      </c>
      <c r="H91" s="12">
        <f>IF(A91="","",Settings!$B$2*IF(N(C91)=0,1,C91)+G91*(Settings!$B$4+Settings!$B$6)+Settings!$B$8)</f>
      </c>
      <c r="I91" s="12">
        <f>IF(A91="","",IF(N(C91)=0,1,C91)*IFERROR(INDEX(Products!$B$2:$B$31,MATCH(B91,Products!$A$2:$A$31,0)),0))</f>
      </c>
      <c r="J91" s="12">
        <f>IF(A91="","",G91-H91-I91-N(F91))</f>
      </c>
      <c r="K91" s="13">
        <f>IF(OR(A91="",N(G91)=0),"",J91/G91)</f>
      </c>
      <c r="L91" s="15">
        <f>IF(A91="","",MONTH(A91))</f>
      </c>
      <c r="M91" s="15">
        <f>IF(A91="","",YEAR(A91))</f>
      </c>
    </row>
    <row r="92" spans="1:13" x14ac:dyDescent="0.25">
      <c r="A92" s="14">
        <v>46247</v>
      </c>
      <c r="B92" s="10" t="s">
        <v>48</v>
      </c>
      <c r="C92" s="10">
        <v>1</v>
      </c>
      <c r="D92" s="8">
        <v>18</v>
      </c>
      <c r="E92" s="8">
        <v>5.5</v>
      </c>
      <c r="F92" s="8">
        <v>5.3</v>
      </c>
      <c r="G92" s="12">
        <f>IF(A92="","",IF(N(C92)=0,1,C92)*N(D92)+N(E92))</f>
      </c>
      <c r="H92" s="12">
        <f>IF(A92="","",Settings!$B$2*IF(N(C92)=0,1,C92)+G92*(Settings!$B$4+Settings!$B$6)+Settings!$B$8)</f>
      </c>
      <c r="I92" s="12">
        <f>IF(A92="","",IF(N(C92)=0,1,C92)*IFERROR(INDEX(Products!$B$2:$B$31,MATCH(B92,Products!$A$2:$A$31,0)),0))</f>
      </c>
      <c r="J92" s="12">
        <f>IF(A92="","",G92-H92-I92-N(F92))</f>
      </c>
      <c r="K92" s="13">
        <f>IF(OR(A92="",N(G92)=0),"",J92/G92)</f>
      </c>
      <c r="L92" s="15">
        <f>IF(A92="","",MONTH(A92))</f>
      </c>
      <c r="M92" s="15">
        <f>IF(A92="","",YEAR(A92))</f>
      </c>
    </row>
    <row r="93" spans="1:13" x14ac:dyDescent="0.25">
      <c r="A93" s="14">
        <v>46249</v>
      </c>
      <c r="B93" s="10" t="s">
        <v>49</v>
      </c>
      <c r="C93" s="10">
        <v>1</v>
      </c>
      <c r="D93" s="8">
        <v>22</v>
      </c>
      <c r="E93" s="8">
        <v>0</v>
      </c>
      <c r="F93" s="8">
        <v>4.2</v>
      </c>
      <c r="G93" s="12">
        <f>IF(A93="","",IF(N(C93)=0,1,C93)*N(D93)+N(E93))</f>
      </c>
      <c r="H93" s="12">
        <f>IF(A93="","",Settings!$B$2*IF(N(C93)=0,1,C93)+G93*(Settings!$B$4+Settings!$B$6)+Settings!$B$8)</f>
      </c>
      <c r="I93" s="12">
        <f>IF(A93="","",IF(N(C93)=0,1,C93)*IFERROR(INDEX(Products!$B$2:$B$31,MATCH(B93,Products!$A$2:$A$31,0)),0))</f>
      </c>
      <c r="J93" s="12">
        <f>IF(A93="","",G93-H93-I93-N(F93))</f>
      </c>
      <c r="K93" s="13">
        <f>IF(OR(A93="",N(G93)=0),"",J93/G93)</f>
      </c>
      <c r="L93" s="15">
        <f>IF(A93="","",MONTH(A93))</f>
      </c>
      <c r="M93" s="15">
        <f>IF(A93="","",YEAR(A93))</f>
      </c>
    </row>
    <row r="94" spans="1:13" x14ac:dyDescent="0.25">
      <c r="A94" s="14">
        <v>46251</v>
      </c>
      <c r="B94" s="10" t="s">
        <v>50</v>
      </c>
      <c r="C94" s="10">
        <v>2</v>
      </c>
      <c r="D94" s="8">
        <v>26</v>
      </c>
      <c r="E94" s="8">
        <v>5.5</v>
      </c>
      <c r="F94" s="8">
        <v>4.6</v>
      </c>
      <c r="G94" s="12">
        <f>IF(A94="","",IF(N(C94)=0,1,C94)*N(D94)+N(E94))</f>
      </c>
      <c r="H94" s="12">
        <f>IF(A94="","",Settings!$B$2*IF(N(C94)=0,1,C94)+G94*(Settings!$B$4+Settings!$B$6)+Settings!$B$8)</f>
      </c>
      <c r="I94" s="12">
        <f>IF(A94="","",IF(N(C94)=0,1,C94)*IFERROR(INDEX(Products!$B$2:$B$31,MATCH(B94,Products!$A$2:$A$31,0)),0))</f>
      </c>
      <c r="J94" s="12">
        <f>IF(A94="","",G94-H94-I94-N(F94))</f>
      </c>
      <c r="K94" s="13">
        <f>IF(OR(A94="",N(G94)=0),"",J94/G94)</f>
      </c>
      <c r="L94" s="15">
        <f>IF(A94="","",MONTH(A94))</f>
      </c>
      <c r="M94" s="15">
        <f>IF(A94="","",YEAR(A94))</f>
      </c>
    </row>
    <row r="95" spans="1:13" x14ac:dyDescent="0.25">
      <c r="A95" s="14">
        <v>46253</v>
      </c>
      <c r="B95" s="10" t="s">
        <v>51</v>
      </c>
      <c r="C95" s="10">
        <v>1</v>
      </c>
      <c r="D95" s="8">
        <v>15</v>
      </c>
      <c r="E95" s="8">
        <v>0</v>
      </c>
      <c r="F95" s="8">
        <v>4.2</v>
      </c>
      <c r="G95" s="12">
        <f>IF(A95="","",IF(N(C95)=0,1,C95)*N(D95)+N(E95))</f>
      </c>
      <c r="H95" s="12">
        <f>IF(A95="","",Settings!$B$2*IF(N(C95)=0,1,C95)+G95*(Settings!$B$4+Settings!$B$6)+Settings!$B$8)</f>
      </c>
      <c r="I95" s="12">
        <f>IF(A95="","",IF(N(C95)=0,1,C95)*IFERROR(INDEX(Products!$B$2:$B$31,MATCH(B95,Products!$A$2:$A$31,0)),0))</f>
      </c>
      <c r="J95" s="12">
        <f>IF(A95="","",G95-H95-I95-N(F95))</f>
      </c>
      <c r="K95" s="13">
        <f>IF(OR(A95="",N(G95)=0),"",J95/G95)</f>
      </c>
      <c r="L95" s="15">
        <f>IF(A95="","",MONTH(A95))</f>
      </c>
      <c r="M95" s="15">
        <f>IF(A95="","",YEAR(A95))</f>
      </c>
    </row>
    <row r="96" spans="1:13" x14ac:dyDescent="0.25">
      <c r="A96" s="14">
        <v>46255</v>
      </c>
      <c r="B96" s="10" t="s">
        <v>52</v>
      </c>
      <c r="C96" s="10">
        <v>1</v>
      </c>
      <c r="D96" s="8">
        <v>14</v>
      </c>
      <c r="E96" s="8">
        <v>5.5</v>
      </c>
      <c r="F96" s="8">
        <v>6</v>
      </c>
      <c r="G96" s="12">
        <f>IF(A96="","",IF(N(C96)=0,1,C96)*N(D96)+N(E96))</f>
      </c>
      <c r="H96" s="12">
        <f>IF(A96="","",Settings!$B$2*IF(N(C96)=0,1,C96)+G96*(Settings!$B$4+Settings!$B$6)+Settings!$B$8)</f>
      </c>
      <c r="I96" s="12">
        <f>IF(A96="","",IF(N(C96)=0,1,C96)*IFERROR(INDEX(Products!$B$2:$B$31,MATCH(B96,Products!$A$2:$A$31,0)),0))</f>
      </c>
      <c r="J96" s="12">
        <f>IF(A96="","",G96-H96-I96-N(F96))</f>
      </c>
      <c r="K96" s="13">
        <f>IF(OR(A96="",N(G96)=0),"",J96/G96)</f>
      </c>
      <c r="L96" s="15">
        <f>IF(A96="","",MONTH(A96))</f>
      </c>
      <c r="M96" s="15">
        <f>IF(A96="","",YEAR(A96))</f>
      </c>
    </row>
    <row r="97" spans="1:13" x14ac:dyDescent="0.25">
      <c r="A97" s="14">
        <v>46257</v>
      </c>
      <c r="B97" s="10" t="s">
        <v>47</v>
      </c>
      <c r="C97" s="10">
        <v>2</v>
      </c>
      <c r="D97" s="8">
        <v>28</v>
      </c>
      <c r="E97" s="8">
        <v>0</v>
      </c>
      <c r="F97" s="8">
        <v>4.2</v>
      </c>
      <c r="G97" s="12">
        <f>IF(A97="","",IF(N(C97)=0,1,C97)*N(D97)+N(E97))</f>
      </c>
      <c r="H97" s="12">
        <f>IF(A97="","",Settings!$B$2*IF(N(C97)=0,1,C97)+G97*(Settings!$B$4+Settings!$B$6)+Settings!$B$8)</f>
      </c>
      <c r="I97" s="12">
        <f>IF(A97="","",IF(N(C97)=0,1,C97)*IFERROR(INDEX(Products!$B$2:$B$31,MATCH(B97,Products!$A$2:$A$31,0)),0))</f>
      </c>
      <c r="J97" s="12">
        <f>IF(A97="","",G97-H97-I97-N(F97))</f>
      </c>
      <c r="K97" s="13">
        <f>IF(OR(A97="",N(G97)=0),"",J97/G97)</f>
      </c>
      <c r="L97" s="15">
        <f>IF(A97="","",MONTH(A97))</f>
      </c>
      <c r="M97" s="15">
        <f>IF(A97="","",YEAR(A97))</f>
      </c>
    </row>
    <row r="98" spans="1:13" x14ac:dyDescent="0.25">
      <c r="A98" s="14">
        <v>46266</v>
      </c>
      <c r="B98" s="10" t="s">
        <v>48</v>
      </c>
      <c r="C98" s="10">
        <v>1</v>
      </c>
      <c r="D98" s="8">
        <v>18</v>
      </c>
      <c r="E98" s="8">
        <v>5.5</v>
      </c>
      <c r="F98" s="8">
        <v>5.3</v>
      </c>
      <c r="G98" s="12">
        <f>IF(A98="","",IF(N(C98)=0,1,C98)*N(D98)+N(E98))</f>
      </c>
      <c r="H98" s="12">
        <f>IF(A98="","",Settings!$B$2*IF(N(C98)=0,1,C98)+G98*(Settings!$B$4+Settings!$B$6)+Settings!$B$8)</f>
      </c>
      <c r="I98" s="12">
        <f>IF(A98="","",IF(N(C98)=0,1,C98)*IFERROR(INDEX(Products!$B$2:$B$31,MATCH(B98,Products!$A$2:$A$31,0)),0))</f>
      </c>
      <c r="J98" s="12">
        <f>IF(A98="","",G98-H98-I98-N(F98))</f>
      </c>
      <c r="K98" s="13">
        <f>IF(OR(A98="",N(G98)=0),"",J98/G98)</f>
      </c>
      <c r="L98" s="15">
        <f>IF(A98="","",MONTH(A98))</f>
      </c>
      <c r="M98" s="15">
        <f>IF(A98="","",YEAR(A98))</f>
      </c>
    </row>
    <row r="99" spans="1:13" x14ac:dyDescent="0.25">
      <c r="A99" s="14">
        <v>46268</v>
      </c>
      <c r="B99" s="10" t="s">
        <v>49</v>
      </c>
      <c r="C99" s="10">
        <v>1</v>
      </c>
      <c r="D99" s="8">
        <v>22</v>
      </c>
      <c r="E99" s="8">
        <v>0</v>
      </c>
      <c r="F99" s="8">
        <v>4.2</v>
      </c>
      <c r="G99" s="12">
        <f>IF(A99="","",IF(N(C99)=0,1,C99)*N(D99)+N(E99))</f>
      </c>
      <c r="H99" s="12">
        <f>IF(A99="","",Settings!$B$2*IF(N(C99)=0,1,C99)+G99*(Settings!$B$4+Settings!$B$6)+Settings!$B$8)</f>
      </c>
      <c r="I99" s="12">
        <f>IF(A99="","",IF(N(C99)=0,1,C99)*IFERROR(INDEX(Products!$B$2:$B$31,MATCH(B99,Products!$A$2:$A$31,0)),0))</f>
      </c>
      <c r="J99" s="12">
        <f>IF(A99="","",G99-H99-I99-N(F99))</f>
      </c>
      <c r="K99" s="13">
        <f>IF(OR(A99="",N(G99)=0),"",J99/G99)</f>
      </c>
      <c r="L99" s="15">
        <f>IF(A99="","",MONTH(A99))</f>
      </c>
      <c r="M99" s="15">
        <f>IF(A99="","",YEAR(A99))</f>
      </c>
    </row>
    <row r="100" spans="1:13" x14ac:dyDescent="0.25">
      <c r="A100" s="14">
        <v>46270</v>
      </c>
      <c r="B100" s="10" t="s">
        <v>50</v>
      </c>
      <c r="C100" s="10">
        <v>2</v>
      </c>
      <c r="D100" s="8">
        <v>26</v>
      </c>
      <c r="E100" s="8">
        <v>5.5</v>
      </c>
      <c r="F100" s="8">
        <v>4.6</v>
      </c>
      <c r="G100" s="12">
        <f>IF(A100="","",IF(N(C100)=0,1,C100)*N(D100)+N(E100))</f>
      </c>
      <c r="H100" s="12">
        <f>IF(A100="","",Settings!$B$2*IF(N(C100)=0,1,C100)+G100*(Settings!$B$4+Settings!$B$6)+Settings!$B$8)</f>
      </c>
      <c r="I100" s="12">
        <f>IF(A100="","",IF(N(C100)=0,1,C100)*IFERROR(INDEX(Products!$B$2:$B$31,MATCH(B100,Products!$A$2:$A$31,0)),0))</f>
      </c>
      <c r="J100" s="12">
        <f>IF(A100="","",G100-H100-I100-N(F100))</f>
      </c>
      <c r="K100" s="13">
        <f>IF(OR(A100="",N(G100)=0),"",J100/G100)</f>
      </c>
      <c r="L100" s="15">
        <f>IF(A100="","",MONTH(A100))</f>
      </c>
      <c r="M100" s="15">
        <f>IF(A100="","",YEAR(A100))</f>
      </c>
    </row>
    <row r="101" spans="1:13" x14ac:dyDescent="0.25">
      <c r="A101" s="14">
        <v>46272</v>
      </c>
      <c r="B101" s="10" t="s">
        <v>51</v>
      </c>
      <c r="C101" s="10">
        <v>1</v>
      </c>
      <c r="D101" s="8">
        <v>15</v>
      </c>
      <c r="E101" s="8">
        <v>0</v>
      </c>
      <c r="F101" s="8">
        <v>4.2</v>
      </c>
      <c r="G101" s="12">
        <f>IF(A101="","",IF(N(C101)=0,1,C101)*N(D101)+N(E101))</f>
      </c>
      <c r="H101" s="12">
        <f>IF(A101="","",Settings!$B$2*IF(N(C101)=0,1,C101)+G101*(Settings!$B$4+Settings!$B$6)+Settings!$B$8)</f>
      </c>
      <c r="I101" s="12">
        <f>IF(A101="","",IF(N(C101)=0,1,C101)*IFERROR(INDEX(Products!$B$2:$B$31,MATCH(B101,Products!$A$2:$A$31,0)),0))</f>
      </c>
      <c r="J101" s="12">
        <f>IF(A101="","",G101-H101-I101-N(F101))</f>
      </c>
      <c r="K101" s="13">
        <f>IF(OR(A101="",N(G101)=0),"",J101/G101)</f>
      </c>
      <c r="L101" s="15">
        <f>IF(A101="","",MONTH(A101))</f>
      </c>
      <c r="M101" s="15">
        <f>IF(A101="","",YEAR(A101))</f>
      </c>
    </row>
    <row r="102" spans="1:13" x14ac:dyDescent="0.25">
      <c r="A102" s="14">
        <v>46274</v>
      </c>
      <c r="B102" s="10" t="s">
        <v>52</v>
      </c>
      <c r="C102" s="10">
        <v>1</v>
      </c>
      <c r="D102" s="8">
        <v>14</v>
      </c>
      <c r="E102" s="8">
        <v>5.5</v>
      </c>
      <c r="F102" s="8">
        <v>6</v>
      </c>
      <c r="G102" s="12">
        <f>IF(A102="","",IF(N(C102)=0,1,C102)*N(D102)+N(E102))</f>
      </c>
      <c r="H102" s="12">
        <f>IF(A102="","",Settings!$B$2*IF(N(C102)=0,1,C102)+G102*(Settings!$B$4+Settings!$B$6)+Settings!$B$8)</f>
      </c>
      <c r="I102" s="12">
        <f>IF(A102="","",IF(N(C102)=0,1,C102)*IFERROR(INDEX(Products!$B$2:$B$31,MATCH(B102,Products!$A$2:$A$31,0)),0))</f>
      </c>
      <c r="J102" s="12">
        <f>IF(A102="","",G102-H102-I102-N(F102))</f>
      </c>
      <c r="K102" s="13">
        <f>IF(OR(A102="",N(G102)=0),"",J102/G102)</f>
      </c>
      <c r="L102" s="15">
        <f>IF(A102="","",MONTH(A102))</f>
      </c>
      <c r="M102" s="15">
        <f>IF(A102="","",YEAR(A102))</f>
      </c>
    </row>
    <row r="103" spans="1:13" x14ac:dyDescent="0.25">
      <c r="A103" s="14">
        <v>46276</v>
      </c>
      <c r="B103" s="10" t="s">
        <v>47</v>
      </c>
      <c r="C103" s="10">
        <v>2</v>
      </c>
      <c r="D103" s="8">
        <v>28</v>
      </c>
      <c r="E103" s="8">
        <v>0</v>
      </c>
      <c r="F103" s="8">
        <v>4.2</v>
      </c>
      <c r="G103" s="12">
        <f>IF(A103="","",IF(N(C103)=0,1,C103)*N(D103)+N(E103))</f>
      </c>
      <c r="H103" s="12">
        <f>IF(A103="","",Settings!$B$2*IF(N(C103)=0,1,C103)+G103*(Settings!$B$4+Settings!$B$6)+Settings!$B$8)</f>
      </c>
      <c r="I103" s="12">
        <f>IF(A103="","",IF(N(C103)=0,1,C103)*IFERROR(INDEX(Products!$B$2:$B$31,MATCH(B103,Products!$A$2:$A$31,0)),0))</f>
      </c>
      <c r="J103" s="12">
        <f>IF(A103="","",G103-H103-I103-N(F103))</f>
      </c>
      <c r="K103" s="13">
        <f>IF(OR(A103="",N(G103)=0),"",J103/G103)</f>
      </c>
      <c r="L103" s="15">
        <f>IF(A103="","",MONTH(A103))</f>
      </c>
      <c r="M103" s="15">
        <f>IF(A103="","",YEAR(A103))</f>
      </c>
    </row>
    <row r="104" spans="1:13" x14ac:dyDescent="0.25">
      <c r="A104" s="14">
        <v>46278</v>
      </c>
      <c r="B104" s="10" t="s">
        <v>48</v>
      </c>
      <c r="C104" s="10">
        <v>1</v>
      </c>
      <c r="D104" s="8">
        <v>18</v>
      </c>
      <c r="E104" s="8">
        <v>5.5</v>
      </c>
      <c r="F104" s="8">
        <v>5.3</v>
      </c>
      <c r="G104" s="12">
        <f>IF(A104="","",IF(N(C104)=0,1,C104)*N(D104)+N(E104))</f>
      </c>
      <c r="H104" s="12">
        <f>IF(A104="","",Settings!$B$2*IF(N(C104)=0,1,C104)+G104*(Settings!$B$4+Settings!$B$6)+Settings!$B$8)</f>
      </c>
      <c r="I104" s="12">
        <f>IF(A104="","",IF(N(C104)=0,1,C104)*IFERROR(INDEX(Products!$B$2:$B$31,MATCH(B104,Products!$A$2:$A$31,0)),0))</f>
      </c>
      <c r="J104" s="12">
        <f>IF(A104="","",G104-H104-I104-N(F104))</f>
      </c>
      <c r="K104" s="13">
        <f>IF(OR(A104="",N(G104)=0),"",J104/G104)</f>
      </c>
      <c r="L104" s="15">
        <f>IF(A104="","",MONTH(A104))</f>
      </c>
      <c r="M104" s="15">
        <f>IF(A104="","",YEAR(A104))</f>
      </c>
    </row>
    <row r="105" spans="1:13" x14ac:dyDescent="0.25">
      <c r="A105" s="14">
        <v>46280</v>
      </c>
      <c r="B105" s="10" t="s">
        <v>49</v>
      </c>
      <c r="C105" s="10">
        <v>1</v>
      </c>
      <c r="D105" s="8">
        <v>22</v>
      </c>
      <c r="E105" s="8">
        <v>0</v>
      </c>
      <c r="F105" s="8">
        <v>4.2</v>
      </c>
      <c r="G105" s="12">
        <f>IF(A105="","",IF(N(C105)=0,1,C105)*N(D105)+N(E105))</f>
      </c>
      <c r="H105" s="12">
        <f>IF(A105="","",Settings!$B$2*IF(N(C105)=0,1,C105)+G105*(Settings!$B$4+Settings!$B$6)+Settings!$B$8)</f>
      </c>
      <c r="I105" s="12">
        <f>IF(A105="","",IF(N(C105)=0,1,C105)*IFERROR(INDEX(Products!$B$2:$B$31,MATCH(B105,Products!$A$2:$A$31,0)),0))</f>
      </c>
      <c r="J105" s="12">
        <f>IF(A105="","",G105-H105-I105-N(F105))</f>
      </c>
      <c r="K105" s="13">
        <f>IF(OR(A105="",N(G105)=0),"",J105/G105)</f>
      </c>
      <c r="L105" s="15">
        <f>IF(A105="","",MONTH(A105))</f>
      </c>
      <c r="M105" s="15">
        <f>IF(A105="","",YEAR(A105))</f>
      </c>
    </row>
    <row r="106" spans="1:13" x14ac:dyDescent="0.25">
      <c r="A106" s="14">
        <v>46282</v>
      </c>
      <c r="B106" s="10" t="s">
        <v>50</v>
      </c>
      <c r="C106" s="10">
        <v>2</v>
      </c>
      <c r="D106" s="8">
        <v>26</v>
      </c>
      <c r="E106" s="8">
        <v>5.5</v>
      </c>
      <c r="F106" s="8">
        <v>4.6</v>
      </c>
      <c r="G106" s="12">
        <f>IF(A106="","",IF(N(C106)=0,1,C106)*N(D106)+N(E106))</f>
      </c>
      <c r="H106" s="12">
        <f>IF(A106="","",Settings!$B$2*IF(N(C106)=0,1,C106)+G106*(Settings!$B$4+Settings!$B$6)+Settings!$B$8)</f>
      </c>
      <c r="I106" s="12">
        <f>IF(A106="","",IF(N(C106)=0,1,C106)*IFERROR(INDEX(Products!$B$2:$B$31,MATCH(B106,Products!$A$2:$A$31,0)),0))</f>
      </c>
      <c r="J106" s="12">
        <f>IF(A106="","",G106-H106-I106-N(F106))</f>
      </c>
      <c r="K106" s="13">
        <f>IF(OR(A106="",N(G106)=0),"",J106/G106)</f>
      </c>
      <c r="L106" s="15">
        <f>IF(A106="","",MONTH(A106))</f>
      </c>
      <c r="M106" s="15">
        <f>IF(A106="","",YEAR(A106))</f>
      </c>
    </row>
    <row r="107" spans="1:13" x14ac:dyDescent="0.25">
      <c r="A107" s="14">
        <v>46284</v>
      </c>
      <c r="B107" s="10" t="s">
        <v>51</v>
      </c>
      <c r="C107" s="10">
        <v>1</v>
      </c>
      <c r="D107" s="8">
        <v>15</v>
      </c>
      <c r="E107" s="8">
        <v>0</v>
      </c>
      <c r="F107" s="8">
        <v>4.2</v>
      </c>
      <c r="G107" s="12">
        <f>IF(A107="","",IF(N(C107)=0,1,C107)*N(D107)+N(E107))</f>
      </c>
      <c r="H107" s="12">
        <f>IF(A107="","",Settings!$B$2*IF(N(C107)=0,1,C107)+G107*(Settings!$B$4+Settings!$B$6)+Settings!$B$8)</f>
      </c>
      <c r="I107" s="12">
        <f>IF(A107="","",IF(N(C107)=0,1,C107)*IFERROR(INDEX(Products!$B$2:$B$31,MATCH(B107,Products!$A$2:$A$31,0)),0))</f>
      </c>
      <c r="J107" s="12">
        <f>IF(A107="","",G107-H107-I107-N(F107))</f>
      </c>
      <c r="K107" s="13">
        <f>IF(OR(A107="",N(G107)=0),"",J107/G107)</f>
      </c>
      <c r="L107" s="15">
        <f>IF(A107="","",MONTH(A107))</f>
      </c>
      <c r="M107" s="15">
        <f>IF(A107="","",YEAR(A107))</f>
      </c>
    </row>
    <row r="108" spans="1:13" x14ac:dyDescent="0.25">
      <c r="A108" s="14">
        <v>46286</v>
      </c>
      <c r="B108" s="10" t="s">
        <v>52</v>
      </c>
      <c r="C108" s="10">
        <v>1</v>
      </c>
      <c r="D108" s="8">
        <v>14</v>
      </c>
      <c r="E108" s="8">
        <v>5.5</v>
      </c>
      <c r="F108" s="8">
        <v>6</v>
      </c>
      <c r="G108" s="12">
        <f>IF(A108="","",IF(N(C108)=0,1,C108)*N(D108)+N(E108))</f>
      </c>
      <c r="H108" s="12">
        <f>IF(A108="","",Settings!$B$2*IF(N(C108)=0,1,C108)+G108*(Settings!$B$4+Settings!$B$6)+Settings!$B$8)</f>
      </c>
      <c r="I108" s="12">
        <f>IF(A108="","",IF(N(C108)=0,1,C108)*IFERROR(INDEX(Products!$B$2:$B$31,MATCH(B108,Products!$A$2:$A$31,0)),0))</f>
      </c>
      <c r="J108" s="12">
        <f>IF(A108="","",G108-H108-I108-N(F108))</f>
      </c>
      <c r="K108" s="13">
        <f>IF(OR(A108="",N(G108)=0),"",J108/G108)</f>
      </c>
      <c r="L108" s="15">
        <f>IF(A108="","",MONTH(A108))</f>
      </c>
      <c r="M108" s="15">
        <f>IF(A108="","",YEAR(A108))</f>
      </c>
    </row>
    <row r="109" spans="1:13" x14ac:dyDescent="0.25">
      <c r="A109" s="14">
        <v>46288</v>
      </c>
      <c r="B109" s="10" t="s">
        <v>47</v>
      </c>
      <c r="C109" s="10">
        <v>2</v>
      </c>
      <c r="D109" s="8">
        <v>28</v>
      </c>
      <c r="E109" s="8">
        <v>0</v>
      </c>
      <c r="F109" s="8">
        <v>4.2</v>
      </c>
      <c r="G109" s="12">
        <f>IF(A109="","",IF(N(C109)=0,1,C109)*N(D109)+N(E109))</f>
      </c>
      <c r="H109" s="12">
        <f>IF(A109="","",Settings!$B$2*IF(N(C109)=0,1,C109)+G109*(Settings!$B$4+Settings!$B$6)+Settings!$B$8)</f>
      </c>
      <c r="I109" s="12">
        <f>IF(A109="","",IF(N(C109)=0,1,C109)*IFERROR(INDEX(Products!$B$2:$B$31,MATCH(B109,Products!$A$2:$A$31,0)),0))</f>
      </c>
      <c r="J109" s="12">
        <f>IF(A109="","",G109-H109-I109-N(F109))</f>
      </c>
      <c r="K109" s="13">
        <f>IF(OR(A109="",N(G109)=0),"",J109/G109)</f>
      </c>
      <c r="L109" s="15">
        <f>IF(A109="","",MONTH(A109))</f>
      </c>
      <c r="M109" s="15">
        <f>IF(A109="","",YEAR(A109))</f>
      </c>
    </row>
    <row r="110" spans="1:13" x14ac:dyDescent="0.25">
      <c r="A110" s="14">
        <v>46296</v>
      </c>
      <c r="B110" s="10" t="s">
        <v>48</v>
      </c>
      <c r="C110" s="10">
        <v>1</v>
      </c>
      <c r="D110" s="8">
        <v>18</v>
      </c>
      <c r="E110" s="8">
        <v>5.5</v>
      </c>
      <c r="F110" s="8">
        <v>5.3</v>
      </c>
      <c r="G110" s="12">
        <f>IF(A110="","",IF(N(C110)=0,1,C110)*N(D110)+N(E110))</f>
      </c>
      <c r="H110" s="12">
        <f>IF(A110="","",Settings!$B$2*IF(N(C110)=0,1,C110)+G110*(Settings!$B$4+Settings!$B$6)+Settings!$B$8)</f>
      </c>
      <c r="I110" s="12">
        <f>IF(A110="","",IF(N(C110)=0,1,C110)*IFERROR(INDEX(Products!$B$2:$B$31,MATCH(B110,Products!$A$2:$A$31,0)),0))</f>
      </c>
      <c r="J110" s="12">
        <f>IF(A110="","",G110-H110-I110-N(F110))</f>
      </c>
      <c r="K110" s="13">
        <f>IF(OR(A110="",N(G110)=0),"",J110/G110)</f>
      </c>
      <c r="L110" s="15">
        <f>IF(A110="","",MONTH(A110))</f>
      </c>
      <c r="M110" s="15">
        <f>IF(A110="","",YEAR(A110))</f>
      </c>
    </row>
    <row r="111" spans="1:13" x14ac:dyDescent="0.25">
      <c r="A111" s="14">
        <v>46298</v>
      </c>
      <c r="B111" s="10" t="s">
        <v>49</v>
      </c>
      <c r="C111" s="10">
        <v>1</v>
      </c>
      <c r="D111" s="8">
        <v>22</v>
      </c>
      <c r="E111" s="8">
        <v>0</v>
      </c>
      <c r="F111" s="8">
        <v>4.2</v>
      </c>
      <c r="G111" s="12">
        <f>IF(A111="","",IF(N(C111)=0,1,C111)*N(D111)+N(E111))</f>
      </c>
      <c r="H111" s="12">
        <f>IF(A111="","",Settings!$B$2*IF(N(C111)=0,1,C111)+G111*(Settings!$B$4+Settings!$B$6)+Settings!$B$8)</f>
      </c>
      <c r="I111" s="12">
        <f>IF(A111="","",IF(N(C111)=0,1,C111)*IFERROR(INDEX(Products!$B$2:$B$31,MATCH(B111,Products!$A$2:$A$31,0)),0))</f>
      </c>
      <c r="J111" s="12">
        <f>IF(A111="","",G111-H111-I111-N(F111))</f>
      </c>
      <c r="K111" s="13">
        <f>IF(OR(A111="",N(G111)=0),"",J111/G111)</f>
      </c>
      <c r="L111" s="15">
        <f>IF(A111="","",MONTH(A111))</f>
      </c>
      <c r="M111" s="15">
        <f>IF(A111="","",YEAR(A111))</f>
      </c>
    </row>
    <row r="112" spans="1:13" x14ac:dyDescent="0.25">
      <c r="A112" s="14">
        <v>46300</v>
      </c>
      <c r="B112" s="10" t="s">
        <v>50</v>
      </c>
      <c r="C112" s="10">
        <v>2</v>
      </c>
      <c r="D112" s="8">
        <v>26</v>
      </c>
      <c r="E112" s="8">
        <v>5.5</v>
      </c>
      <c r="F112" s="8">
        <v>4.6</v>
      </c>
      <c r="G112" s="12">
        <f>IF(A112="","",IF(N(C112)=0,1,C112)*N(D112)+N(E112))</f>
      </c>
      <c r="H112" s="12">
        <f>IF(A112="","",Settings!$B$2*IF(N(C112)=0,1,C112)+G112*(Settings!$B$4+Settings!$B$6)+Settings!$B$8)</f>
      </c>
      <c r="I112" s="12">
        <f>IF(A112="","",IF(N(C112)=0,1,C112)*IFERROR(INDEX(Products!$B$2:$B$31,MATCH(B112,Products!$A$2:$A$31,0)),0))</f>
      </c>
      <c r="J112" s="12">
        <f>IF(A112="","",G112-H112-I112-N(F112))</f>
      </c>
      <c r="K112" s="13">
        <f>IF(OR(A112="",N(G112)=0),"",J112/G112)</f>
      </c>
      <c r="L112" s="15">
        <f>IF(A112="","",MONTH(A112))</f>
      </c>
      <c r="M112" s="15">
        <f>IF(A112="","",YEAR(A112))</f>
      </c>
    </row>
    <row r="113" spans="1:13" x14ac:dyDescent="0.25">
      <c r="A113" s="14">
        <v>46302</v>
      </c>
      <c r="B113" s="10" t="s">
        <v>51</v>
      </c>
      <c r="C113" s="10">
        <v>1</v>
      </c>
      <c r="D113" s="8">
        <v>15</v>
      </c>
      <c r="E113" s="8">
        <v>0</v>
      </c>
      <c r="F113" s="8">
        <v>4.2</v>
      </c>
      <c r="G113" s="12">
        <f>IF(A113="","",IF(N(C113)=0,1,C113)*N(D113)+N(E113))</f>
      </c>
      <c r="H113" s="12">
        <f>IF(A113="","",Settings!$B$2*IF(N(C113)=0,1,C113)+G113*(Settings!$B$4+Settings!$B$6)+Settings!$B$8)</f>
      </c>
      <c r="I113" s="12">
        <f>IF(A113="","",IF(N(C113)=0,1,C113)*IFERROR(INDEX(Products!$B$2:$B$31,MATCH(B113,Products!$A$2:$A$31,0)),0))</f>
      </c>
      <c r="J113" s="12">
        <f>IF(A113="","",G113-H113-I113-N(F113))</f>
      </c>
      <c r="K113" s="13">
        <f>IF(OR(A113="",N(G113)=0),"",J113/G113)</f>
      </c>
      <c r="L113" s="15">
        <f>IF(A113="","",MONTH(A113))</f>
      </c>
      <c r="M113" s="15">
        <f>IF(A113="","",YEAR(A113))</f>
      </c>
    </row>
    <row r="114" spans="1:13" x14ac:dyDescent="0.25">
      <c r="A114" s="14">
        <v>46304</v>
      </c>
      <c r="B114" s="10" t="s">
        <v>52</v>
      </c>
      <c r="C114" s="10">
        <v>1</v>
      </c>
      <c r="D114" s="8">
        <v>14</v>
      </c>
      <c r="E114" s="8">
        <v>5.5</v>
      </c>
      <c r="F114" s="8">
        <v>6</v>
      </c>
      <c r="G114" s="12">
        <f>IF(A114="","",IF(N(C114)=0,1,C114)*N(D114)+N(E114))</f>
      </c>
      <c r="H114" s="12">
        <f>IF(A114="","",Settings!$B$2*IF(N(C114)=0,1,C114)+G114*(Settings!$B$4+Settings!$B$6)+Settings!$B$8)</f>
      </c>
      <c r="I114" s="12">
        <f>IF(A114="","",IF(N(C114)=0,1,C114)*IFERROR(INDEX(Products!$B$2:$B$31,MATCH(B114,Products!$A$2:$A$31,0)),0))</f>
      </c>
      <c r="J114" s="12">
        <f>IF(A114="","",G114-H114-I114-N(F114))</f>
      </c>
      <c r="K114" s="13">
        <f>IF(OR(A114="",N(G114)=0),"",J114/G114)</f>
      </c>
      <c r="L114" s="15">
        <f>IF(A114="","",MONTH(A114))</f>
      </c>
      <c r="M114" s="15">
        <f>IF(A114="","",YEAR(A114))</f>
      </c>
    </row>
    <row r="115" spans="1:13" x14ac:dyDescent="0.25">
      <c r="A115" s="14">
        <v>46306</v>
      </c>
      <c r="B115" s="10" t="s">
        <v>47</v>
      </c>
      <c r="C115" s="10">
        <v>2</v>
      </c>
      <c r="D115" s="8">
        <v>28</v>
      </c>
      <c r="E115" s="8">
        <v>0</v>
      </c>
      <c r="F115" s="8">
        <v>4.2</v>
      </c>
      <c r="G115" s="12">
        <f>IF(A115="","",IF(N(C115)=0,1,C115)*N(D115)+N(E115))</f>
      </c>
      <c r="H115" s="12">
        <f>IF(A115="","",Settings!$B$2*IF(N(C115)=0,1,C115)+G115*(Settings!$B$4+Settings!$B$6)+Settings!$B$8)</f>
      </c>
      <c r="I115" s="12">
        <f>IF(A115="","",IF(N(C115)=0,1,C115)*IFERROR(INDEX(Products!$B$2:$B$31,MATCH(B115,Products!$A$2:$A$31,0)),0))</f>
      </c>
      <c r="J115" s="12">
        <f>IF(A115="","",G115-H115-I115-N(F115))</f>
      </c>
      <c r="K115" s="13">
        <f>IF(OR(A115="",N(G115)=0),"",J115/G115)</f>
      </c>
      <c r="L115" s="15">
        <f>IF(A115="","",MONTH(A115))</f>
      </c>
      <c r="M115" s="15">
        <f>IF(A115="","",YEAR(A115))</f>
      </c>
    </row>
    <row r="116" spans="1:13" x14ac:dyDescent="0.25">
      <c r="A116" s="14">
        <v>46308</v>
      </c>
      <c r="B116" s="10" t="s">
        <v>48</v>
      </c>
      <c r="C116" s="10">
        <v>1</v>
      </c>
      <c r="D116" s="8">
        <v>18</v>
      </c>
      <c r="E116" s="8">
        <v>5.5</v>
      </c>
      <c r="F116" s="8">
        <v>5.3</v>
      </c>
      <c r="G116" s="12">
        <f>IF(A116="","",IF(N(C116)=0,1,C116)*N(D116)+N(E116))</f>
      </c>
      <c r="H116" s="12">
        <f>IF(A116="","",Settings!$B$2*IF(N(C116)=0,1,C116)+G116*(Settings!$B$4+Settings!$B$6)+Settings!$B$8)</f>
      </c>
      <c r="I116" s="12">
        <f>IF(A116="","",IF(N(C116)=0,1,C116)*IFERROR(INDEX(Products!$B$2:$B$31,MATCH(B116,Products!$A$2:$A$31,0)),0))</f>
      </c>
      <c r="J116" s="12">
        <f>IF(A116="","",G116-H116-I116-N(F116))</f>
      </c>
      <c r="K116" s="13">
        <f>IF(OR(A116="",N(G116)=0),"",J116/G116)</f>
      </c>
      <c r="L116" s="15">
        <f>IF(A116="","",MONTH(A116))</f>
      </c>
      <c r="M116" s="15">
        <f>IF(A116="","",YEAR(A116))</f>
      </c>
    </row>
    <row r="117" spans="1:13" x14ac:dyDescent="0.25">
      <c r="A117" s="14">
        <v>46310</v>
      </c>
      <c r="B117" s="10" t="s">
        <v>49</v>
      </c>
      <c r="C117" s="10">
        <v>1</v>
      </c>
      <c r="D117" s="8">
        <v>22</v>
      </c>
      <c r="E117" s="8">
        <v>0</v>
      </c>
      <c r="F117" s="8">
        <v>4.2</v>
      </c>
      <c r="G117" s="12">
        <f>IF(A117="","",IF(N(C117)=0,1,C117)*N(D117)+N(E117))</f>
      </c>
      <c r="H117" s="12">
        <f>IF(A117="","",Settings!$B$2*IF(N(C117)=0,1,C117)+G117*(Settings!$B$4+Settings!$B$6)+Settings!$B$8)</f>
      </c>
      <c r="I117" s="12">
        <f>IF(A117="","",IF(N(C117)=0,1,C117)*IFERROR(INDEX(Products!$B$2:$B$31,MATCH(B117,Products!$A$2:$A$31,0)),0))</f>
      </c>
      <c r="J117" s="12">
        <f>IF(A117="","",G117-H117-I117-N(F117))</f>
      </c>
      <c r="K117" s="13">
        <f>IF(OR(A117="",N(G117)=0),"",J117/G117)</f>
      </c>
      <c r="L117" s="15">
        <f>IF(A117="","",MONTH(A117))</f>
      </c>
      <c r="M117" s="15">
        <f>IF(A117="","",YEAR(A117))</f>
      </c>
    </row>
    <row r="118" spans="1:13" x14ac:dyDescent="0.25">
      <c r="A118" s="14">
        <v>46312</v>
      </c>
      <c r="B118" s="10" t="s">
        <v>50</v>
      </c>
      <c r="C118" s="10">
        <v>2</v>
      </c>
      <c r="D118" s="8">
        <v>26</v>
      </c>
      <c r="E118" s="8">
        <v>5.5</v>
      </c>
      <c r="F118" s="8">
        <v>4.6</v>
      </c>
      <c r="G118" s="12">
        <f>IF(A118="","",IF(N(C118)=0,1,C118)*N(D118)+N(E118))</f>
      </c>
      <c r="H118" s="12">
        <f>IF(A118="","",Settings!$B$2*IF(N(C118)=0,1,C118)+G118*(Settings!$B$4+Settings!$B$6)+Settings!$B$8)</f>
      </c>
      <c r="I118" s="12">
        <f>IF(A118="","",IF(N(C118)=0,1,C118)*IFERROR(INDEX(Products!$B$2:$B$31,MATCH(B118,Products!$A$2:$A$31,0)),0))</f>
      </c>
      <c r="J118" s="12">
        <f>IF(A118="","",G118-H118-I118-N(F118))</f>
      </c>
      <c r="K118" s="13">
        <f>IF(OR(A118="",N(G118)=0),"",J118/G118)</f>
      </c>
      <c r="L118" s="15">
        <f>IF(A118="","",MONTH(A118))</f>
      </c>
      <c r="M118" s="15">
        <f>IF(A118="","",YEAR(A118))</f>
      </c>
    </row>
    <row r="119" spans="1:13" x14ac:dyDescent="0.25">
      <c r="A119" s="14">
        <v>46314</v>
      </c>
      <c r="B119" s="10" t="s">
        <v>51</v>
      </c>
      <c r="C119" s="10">
        <v>1</v>
      </c>
      <c r="D119" s="8">
        <v>15</v>
      </c>
      <c r="E119" s="8">
        <v>0</v>
      </c>
      <c r="F119" s="8">
        <v>4.2</v>
      </c>
      <c r="G119" s="12">
        <f>IF(A119="","",IF(N(C119)=0,1,C119)*N(D119)+N(E119))</f>
      </c>
      <c r="H119" s="12">
        <f>IF(A119="","",Settings!$B$2*IF(N(C119)=0,1,C119)+G119*(Settings!$B$4+Settings!$B$6)+Settings!$B$8)</f>
      </c>
      <c r="I119" s="12">
        <f>IF(A119="","",IF(N(C119)=0,1,C119)*IFERROR(INDEX(Products!$B$2:$B$31,MATCH(B119,Products!$A$2:$A$31,0)),0))</f>
      </c>
      <c r="J119" s="12">
        <f>IF(A119="","",G119-H119-I119-N(F119))</f>
      </c>
      <c r="K119" s="13">
        <f>IF(OR(A119="",N(G119)=0),"",J119/G119)</f>
      </c>
      <c r="L119" s="15">
        <f>IF(A119="","",MONTH(A119))</f>
      </c>
      <c r="M119" s="15">
        <f>IF(A119="","",YEAR(A119))</f>
      </c>
    </row>
    <row r="120" spans="1:13" x14ac:dyDescent="0.25">
      <c r="A120" s="14">
        <v>46316</v>
      </c>
      <c r="B120" s="10" t="s">
        <v>52</v>
      </c>
      <c r="C120" s="10">
        <v>1</v>
      </c>
      <c r="D120" s="8">
        <v>14</v>
      </c>
      <c r="E120" s="8">
        <v>5.5</v>
      </c>
      <c r="F120" s="8">
        <v>6</v>
      </c>
      <c r="G120" s="12">
        <f>IF(A120="","",IF(N(C120)=0,1,C120)*N(D120)+N(E120))</f>
      </c>
      <c r="H120" s="12">
        <f>IF(A120="","",Settings!$B$2*IF(N(C120)=0,1,C120)+G120*(Settings!$B$4+Settings!$B$6)+Settings!$B$8)</f>
      </c>
      <c r="I120" s="12">
        <f>IF(A120="","",IF(N(C120)=0,1,C120)*IFERROR(INDEX(Products!$B$2:$B$31,MATCH(B120,Products!$A$2:$A$31,0)),0))</f>
      </c>
      <c r="J120" s="12">
        <f>IF(A120="","",G120-H120-I120-N(F120))</f>
      </c>
      <c r="K120" s="13">
        <f>IF(OR(A120="",N(G120)=0),"",J120/G120)</f>
      </c>
      <c r="L120" s="15">
        <f>IF(A120="","",MONTH(A120))</f>
      </c>
      <c r="M120" s="15">
        <f>IF(A120="","",YEAR(A120))</f>
      </c>
    </row>
    <row r="121" spans="1:13" x14ac:dyDescent="0.25">
      <c r="A121" s="14">
        <v>46318</v>
      </c>
      <c r="B121" s="10" t="s">
        <v>47</v>
      </c>
      <c r="C121" s="10">
        <v>2</v>
      </c>
      <c r="D121" s="8">
        <v>28</v>
      </c>
      <c r="E121" s="8">
        <v>0</v>
      </c>
      <c r="F121" s="8">
        <v>4.2</v>
      </c>
      <c r="G121" s="12">
        <f>IF(A121="","",IF(N(C121)=0,1,C121)*N(D121)+N(E121))</f>
      </c>
      <c r="H121" s="12">
        <f>IF(A121="","",Settings!$B$2*IF(N(C121)=0,1,C121)+G121*(Settings!$B$4+Settings!$B$6)+Settings!$B$8)</f>
      </c>
      <c r="I121" s="12">
        <f>IF(A121="","",IF(N(C121)=0,1,C121)*IFERROR(INDEX(Products!$B$2:$B$31,MATCH(B121,Products!$A$2:$A$31,0)),0))</f>
      </c>
      <c r="J121" s="12">
        <f>IF(A121="","",G121-H121-I121-N(F121))</f>
      </c>
      <c r="K121" s="13">
        <f>IF(OR(A121="",N(G121)=0),"",J121/G121)</f>
      </c>
      <c r="L121" s="15">
        <f>IF(A121="","",MONTH(A121))</f>
      </c>
      <c r="M121" s="15">
        <f>IF(A121="","",YEAR(A121))</f>
      </c>
    </row>
    <row r="122" spans="1:13" x14ac:dyDescent="0.25">
      <c r="A122" s="14"/>
      <c r="B122" s="10"/>
      <c r="C122" s="10"/>
      <c r="D122" s="8"/>
      <c r="E122" s="8"/>
      <c r="F122" s="8"/>
      <c r="G122" s="12">
        <f>IF(A122="","",IF(N(C122)=0,1,C122)*N(D122)+N(E122))</f>
      </c>
      <c r="H122" s="12">
        <f>IF(A122="","",Settings!$B$2*IF(N(C122)=0,1,C122)+G122*(Settings!$B$4+Settings!$B$6)+Settings!$B$8)</f>
      </c>
      <c r="I122" s="12">
        <f>IF(A122="","",IF(N(C122)=0,1,C122)*IFERROR(INDEX(Products!$B$2:$B$31,MATCH(B122,Products!$A$2:$A$31,0)),0))</f>
      </c>
      <c r="J122" s="12">
        <f>IF(A122="","",G122-H122-I122-N(F122))</f>
      </c>
      <c r="K122" s="13">
        <f>IF(OR(A122="",N(G122)=0),"",J122/G122)</f>
      </c>
      <c r="L122" s="15">
        <f>IF(A122="","",MONTH(A122))</f>
      </c>
      <c r="M122" s="15">
        <f>IF(A122="","",YEAR(A122))</f>
      </c>
    </row>
    <row r="123" spans="1:13" x14ac:dyDescent="0.25">
      <c r="A123" s="14"/>
      <c r="B123" s="10"/>
      <c r="C123" s="10"/>
      <c r="D123" s="8"/>
      <c r="E123" s="8"/>
      <c r="F123" s="8"/>
      <c r="G123" s="12">
        <f>IF(A123="","",IF(N(C123)=0,1,C123)*N(D123)+N(E123))</f>
      </c>
      <c r="H123" s="12">
        <f>IF(A123="","",Settings!$B$2*IF(N(C123)=0,1,C123)+G123*(Settings!$B$4+Settings!$B$6)+Settings!$B$8)</f>
      </c>
      <c r="I123" s="12">
        <f>IF(A123="","",IF(N(C123)=0,1,C123)*IFERROR(INDEX(Products!$B$2:$B$31,MATCH(B123,Products!$A$2:$A$31,0)),0))</f>
      </c>
      <c r="J123" s="12">
        <f>IF(A123="","",G123-H123-I123-N(F123))</f>
      </c>
      <c r="K123" s="13">
        <f>IF(OR(A123="",N(G123)=0),"",J123/G123)</f>
      </c>
      <c r="L123" s="15">
        <f>IF(A123="","",MONTH(A123))</f>
      </c>
      <c r="M123" s="15">
        <f>IF(A123="","",YEAR(A123))</f>
      </c>
    </row>
    <row r="124" spans="1:13" x14ac:dyDescent="0.25">
      <c r="A124" s="14"/>
      <c r="B124" s="10"/>
      <c r="C124" s="10"/>
      <c r="D124" s="8"/>
      <c r="E124" s="8"/>
      <c r="F124" s="8"/>
      <c r="G124" s="12">
        <f>IF(A124="","",IF(N(C124)=0,1,C124)*N(D124)+N(E124))</f>
      </c>
      <c r="H124" s="12">
        <f>IF(A124="","",Settings!$B$2*IF(N(C124)=0,1,C124)+G124*(Settings!$B$4+Settings!$B$6)+Settings!$B$8)</f>
      </c>
      <c r="I124" s="12">
        <f>IF(A124="","",IF(N(C124)=0,1,C124)*IFERROR(INDEX(Products!$B$2:$B$31,MATCH(B124,Products!$A$2:$A$31,0)),0))</f>
      </c>
      <c r="J124" s="12">
        <f>IF(A124="","",G124-H124-I124-N(F124))</f>
      </c>
      <c r="K124" s="13">
        <f>IF(OR(A124="",N(G124)=0),"",J124/G124)</f>
      </c>
      <c r="L124" s="15">
        <f>IF(A124="","",MONTH(A124))</f>
      </c>
      <c r="M124" s="15">
        <f>IF(A124="","",YEAR(A124))</f>
      </c>
    </row>
    <row r="125" spans="1:13" x14ac:dyDescent="0.25">
      <c r="A125" s="14"/>
      <c r="B125" s="10"/>
      <c r="C125" s="10"/>
      <c r="D125" s="8"/>
      <c r="E125" s="8"/>
      <c r="F125" s="8"/>
      <c r="G125" s="12">
        <f>IF(A125="","",IF(N(C125)=0,1,C125)*N(D125)+N(E125))</f>
      </c>
      <c r="H125" s="12">
        <f>IF(A125="","",Settings!$B$2*IF(N(C125)=0,1,C125)+G125*(Settings!$B$4+Settings!$B$6)+Settings!$B$8)</f>
      </c>
      <c r="I125" s="12">
        <f>IF(A125="","",IF(N(C125)=0,1,C125)*IFERROR(INDEX(Products!$B$2:$B$31,MATCH(B125,Products!$A$2:$A$31,0)),0))</f>
      </c>
      <c r="J125" s="12">
        <f>IF(A125="","",G125-H125-I125-N(F125))</f>
      </c>
      <c r="K125" s="13">
        <f>IF(OR(A125="",N(G125)=0),"",J125/G125)</f>
      </c>
      <c r="L125" s="15">
        <f>IF(A125="","",MONTH(A125))</f>
      </c>
      <c r="M125" s="15">
        <f>IF(A125="","",YEAR(A125))</f>
      </c>
    </row>
    <row r="126" spans="1:13" x14ac:dyDescent="0.25">
      <c r="A126" s="14"/>
      <c r="B126" s="10"/>
      <c r="C126" s="10"/>
      <c r="D126" s="8"/>
      <c r="E126" s="8"/>
      <c r="F126" s="8"/>
      <c r="G126" s="12">
        <f>IF(A126="","",IF(N(C126)=0,1,C126)*N(D126)+N(E126))</f>
      </c>
      <c r="H126" s="12">
        <f>IF(A126="","",Settings!$B$2*IF(N(C126)=0,1,C126)+G126*(Settings!$B$4+Settings!$B$6)+Settings!$B$8)</f>
      </c>
      <c r="I126" s="12">
        <f>IF(A126="","",IF(N(C126)=0,1,C126)*IFERROR(INDEX(Products!$B$2:$B$31,MATCH(B126,Products!$A$2:$A$31,0)),0))</f>
      </c>
      <c r="J126" s="12">
        <f>IF(A126="","",G126-H126-I126-N(F126))</f>
      </c>
      <c r="K126" s="13">
        <f>IF(OR(A126="",N(G126)=0),"",J126/G126)</f>
      </c>
      <c r="L126" s="15">
        <f>IF(A126="","",MONTH(A126))</f>
      </c>
      <c r="M126" s="15">
        <f>IF(A126="","",YEAR(A126))</f>
      </c>
    </row>
    <row r="127" spans="1:13" x14ac:dyDescent="0.25">
      <c r="A127" s="14"/>
      <c r="B127" s="10"/>
      <c r="C127" s="10"/>
      <c r="D127" s="8"/>
      <c r="E127" s="8"/>
      <c r="F127" s="8"/>
      <c r="G127" s="12">
        <f>IF(A127="","",IF(N(C127)=0,1,C127)*N(D127)+N(E127))</f>
      </c>
      <c r="H127" s="12">
        <f>IF(A127="","",Settings!$B$2*IF(N(C127)=0,1,C127)+G127*(Settings!$B$4+Settings!$B$6)+Settings!$B$8)</f>
      </c>
      <c r="I127" s="12">
        <f>IF(A127="","",IF(N(C127)=0,1,C127)*IFERROR(INDEX(Products!$B$2:$B$31,MATCH(B127,Products!$A$2:$A$31,0)),0))</f>
      </c>
      <c r="J127" s="12">
        <f>IF(A127="","",G127-H127-I127-N(F127))</f>
      </c>
      <c r="K127" s="13">
        <f>IF(OR(A127="",N(G127)=0),"",J127/G127)</f>
      </c>
      <c r="L127" s="15">
        <f>IF(A127="","",MONTH(A127))</f>
      </c>
      <c r="M127" s="15">
        <f>IF(A127="","",YEAR(A127))</f>
      </c>
    </row>
    <row r="128" spans="1:13" x14ac:dyDescent="0.25">
      <c r="A128" s="14"/>
      <c r="B128" s="10"/>
      <c r="C128" s="10"/>
      <c r="D128" s="8"/>
      <c r="E128" s="8"/>
      <c r="F128" s="8"/>
      <c r="G128" s="12">
        <f>IF(A128="","",IF(N(C128)=0,1,C128)*N(D128)+N(E128))</f>
      </c>
      <c r="H128" s="12">
        <f>IF(A128="","",Settings!$B$2*IF(N(C128)=0,1,C128)+G128*(Settings!$B$4+Settings!$B$6)+Settings!$B$8)</f>
      </c>
      <c r="I128" s="12">
        <f>IF(A128="","",IF(N(C128)=0,1,C128)*IFERROR(INDEX(Products!$B$2:$B$31,MATCH(B128,Products!$A$2:$A$31,0)),0))</f>
      </c>
      <c r="J128" s="12">
        <f>IF(A128="","",G128-H128-I128-N(F128))</f>
      </c>
      <c r="K128" s="13">
        <f>IF(OR(A128="",N(G128)=0),"",J128/G128)</f>
      </c>
      <c r="L128" s="15">
        <f>IF(A128="","",MONTH(A128))</f>
      </c>
      <c r="M128" s="15">
        <f>IF(A128="","",YEAR(A128))</f>
      </c>
    </row>
    <row r="129" spans="1:13" x14ac:dyDescent="0.25">
      <c r="A129" s="14"/>
      <c r="B129" s="10"/>
      <c r="C129" s="10"/>
      <c r="D129" s="8"/>
      <c r="E129" s="8"/>
      <c r="F129" s="8"/>
      <c r="G129" s="12">
        <f>IF(A129="","",IF(N(C129)=0,1,C129)*N(D129)+N(E129))</f>
      </c>
      <c r="H129" s="12">
        <f>IF(A129="","",Settings!$B$2*IF(N(C129)=0,1,C129)+G129*(Settings!$B$4+Settings!$B$6)+Settings!$B$8)</f>
      </c>
      <c r="I129" s="12">
        <f>IF(A129="","",IF(N(C129)=0,1,C129)*IFERROR(INDEX(Products!$B$2:$B$31,MATCH(B129,Products!$A$2:$A$31,0)),0))</f>
      </c>
      <c r="J129" s="12">
        <f>IF(A129="","",G129-H129-I129-N(F129))</f>
      </c>
      <c r="K129" s="13">
        <f>IF(OR(A129="",N(G129)=0),"",J129/G129)</f>
      </c>
      <c r="L129" s="15">
        <f>IF(A129="","",MONTH(A129))</f>
      </c>
      <c r="M129" s="15">
        <f>IF(A129="","",YEAR(A129))</f>
      </c>
    </row>
    <row r="130" spans="1:13" x14ac:dyDescent="0.25">
      <c r="A130" s="14"/>
      <c r="B130" s="10"/>
      <c r="C130" s="10"/>
      <c r="D130" s="8"/>
      <c r="E130" s="8"/>
      <c r="F130" s="8"/>
      <c r="G130" s="12">
        <f>IF(A130="","",IF(N(C130)=0,1,C130)*N(D130)+N(E130))</f>
      </c>
      <c r="H130" s="12">
        <f>IF(A130="","",Settings!$B$2*IF(N(C130)=0,1,C130)+G130*(Settings!$B$4+Settings!$B$6)+Settings!$B$8)</f>
      </c>
      <c r="I130" s="12">
        <f>IF(A130="","",IF(N(C130)=0,1,C130)*IFERROR(INDEX(Products!$B$2:$B$31,MATCH(B130,Products!$A$2:$A$31,0)),0))</f>
      </c>
      <c r="J130" s="12">
        <f>IF(A130="","",G130-H130-I130-N(F130))</f>
      </c>
      <c r="K130" s="13">
        <f>IF(OR(A130="",N(G130)=0),"",J130/G130)</f>
      </c>
      <c r="L130" s="15">
        <f>IF(A130="","",MONTH(A130))</f>
      </c>
      <c r="M130" s="15">
        <f>IF(A130="","",YEAR(A130))</f>
      </c>
    </row>
    <row r="131" spans="1:13" x14ac:dyDescent="0.25">
      <c r="A131" s="14"/>
      <c r="B131" s="10"/>
      <c r="C131" s="10"/>
      <c r="D131" s="8"/>
      <c r="E131" s="8"/>
      <c r="F131" s="8"/>
      <c r="G131" s="12">
        <f>IF(A131="","",IF(N(C131)=0,1,C131)*N(D131)+N(E131))</f>
      </c>
      <c r="H131" s="12">
        <f>IF(A131="","",Settings!$B$2*IF(N(C131)=0,1,C131)+G131*(Settings!$B$4+Settings!$B$6)+Settings!$B$8)</f>
      </c>
      <c r="I131" s="12">
        <f>IF(A131="","",IF(N(C131)=0,1,C131)*IFERROR(INDEX(Products!$B$2:$B$31,MATCH(B131,Products!$A$2:$A$31,0)),0))</f>
      </c>
      <c r="J131" s="12">
        <f>IF(A131="","",G131-H131-I131-N(F131))</f>
      </c>
      <c r="K131" s="13">
        <f>IF(OR(A131="",N(G131)=0),"",J131/G131)</f>
      </c>
      <c r="L131" s="15">
        <f>IF(A131="","",MONTH(A131))</f>
      </c>
      <c r="M131" s="15">
        <f>IF(A131="","",YEAR(A131))</f>
      </c>
    </row>
    <row r="132" spans="1:13" x14ac:dyDescent="0.25">
      <c r="A132" s="14"/>
      <c r="B132" s="10"/>
      <c r="C132" s="10"/>
      <c r="D132" s="8"/>
      <c r="E132" s="8"/>
      <c r="F132" s="8"/>
      <c r="G132" s="12">
        <f>IF(A132="","",IF(N(C132)=0,1,C132)*N(D132)+N(E132))</f>
      </c>
      <c r="H132" s="12">
        <f>IF(A132="","",Settings!$B$2*IF(N(C132)=0,1,C132)+G132*(Settings!$B$4+Settings!$B$6)+Settings!$B$8)</f>
      </c>
      <c r="I132" s="12">
        <f>IF(A132="","",IF(N(C132)=0,1,C132)*IFERROR(INDEX(Products!$B$2:$B$31,MATCH(B132,Products!$A$2:$A$31,0)),0))</f>
      </c>
      <c r="J132" s="12">
        <f>IF(A132="","",G132-H132-I132-N(F132))</f>
      </c>
      <c r="K132" s="13">
        <f>IF(OR(A132="",N(G132)=0),"",J132/G132)</f>
      </c>
      <c r="L132" s="15">
        <f>IF(A132="","",MONTH(A132))</f>
      </c>
      <c r="M132" s="15">
        <f>IF(A132="","",YEAR(A132))</f>
      </c>
    </row>
    <row r="133" spans="1:13" x14ac:dyDescent="0.25">
      <c r="A133" s="14"/>
      <c r="B133" s="10"/>
      <c r="C133" s="10"/>
      <c r="D133" s="8"/>
      <c r="E133" s="8"/>
      <c r="F133" s="8"/>
      <c r="G133" s="12">
        <f>IF(A133="","",IF(N(C133)=0,1,C133)*N(D133)+N(E133))</f>
      </c>
      <c r="H133" s="12">
        <f>IF(A133="","",Settings!$B$2*IF(N(C133)=0,1,C133)+G133*(Settings!$B$4+Settings!$B$6)+Settings!$B$8)</f>
      </c>
      <c r="I133" s="12">
        <f>IF(A133="","",IF(N(C133)=0,1,C133)*IFERROR(INDEX(Products!$B$2:$B$31,MATCH(B133,Products!$A$2:$A$31,0)),0))</f>
      </c>
      <c r="J133" s="12">
        <f>IF(A133="","",G133-H133-I133-N(F133))</f>
      </c>
      <c r="K133" s="13">
        <f>IF(OR(A133="",N(G133)=0),"",J133/G133)</f>
      </c>
      <c r="L133" s="15">
        <f>IF(A133="","",MONTH(A133))</f>
      </c>
      <c r="M133" s="15">
        <f>IF(A133="","",YEAR(A133))</f>
      </c>
    </row>
    <row r="134" spans="1:13" x14ac:dyDescent="0.25">
      <c r="A134" s="14"/>
      <c r="B134" s="10"/>
      <c r="C134" s="10"/>
      <c r="D134" s="8"/>
      <c r="E134" s="8"/>
      <c r="F134" s="8"/>
      <c r="G134" s="12">
        <f>IF(A134="","",IF(N(C134)=0,1,C134)*N(D134)+N(E134))</f>
      </c>
      <c r="H134" s="12">
        <f>IF(A134="","",Settings!$B$2*IF(N(C134)=0,1,C134)+G134*(Settings!$B$4+Settings!$B$6)+Settings!$B$8)</f>
      </c>
      <c r="I134" s="12">
        <f>IF(A134="","",IF(N(C134)=0,1,C134)*IFERROR(INDEX(Products!$B$2:$B$31,MATCH(B134,Products!$A$2:$A$31,0)),0))</f>
      </c>
      <c r="J134" s="12">
        <f>IF(A134="","",G134-H134-I134-N(F134))</f>
      </c>
      <c r="K134" s="13">
        <f>IF(OR(A134="",N(G134)=0),"",J134/G134)</f>
      </c>
      <c r="L134" s="15">
        <f>IF(A134="","",MONTH(A134))</f>
      </c>
      <c r="M134" s="15">
        <f>IF(A134="","",YEAR(A134))</f>
      </c>
    </row>
    <row r="135" spans="1:13" x14ac:dyDescent="0.25">
      <c r="A135" s="14"/>
      <c r="B135" s="10"/>
      <c r="C135" s="10"/>
      <c r="D135" s="8"/>
      <c r="E135" s="8"/>
      <c r="F135" s="8"/>
      <c r="G135" s="12">
        <f>IF(A135="","",IF(N(C135)=0,1,C135)*N(D135)+N(E135))</f>
      </c>
      <c r="H135" s="12">
        <f>IF(A135="","",Settings!$B$2*IF(N(C135)=0,1,C135)+G135*(Settings!$B$4+Settings!$B$6)+Settings!$B$8)</f>
      </c>
      <c r="I135" s="12">
        <f>IF(A135="","",IF(N(C135)=0,1,C135)*IFERROR(INDEX(Products!$B$2:$B$31,MATCH(B135,Products!$A$2:$A$31,0)),0))</f>
      </c>
      <c r="J135" s="12">
        <f>IF(A135="","",G135-H135-I135-N(F135))</f>
      </c>
      <c r="K135" s="13">
        <f>IF(OR(A135="",N(G135)=0),"",J135/G135)</f>
      </c>
      <c r="L135" s="15">
        <f>IF(A135="","",MONTH(A135))</f>
      </c>
      <c r="M135" s="15">
        <f>IF(A135="","",YEAR(A135))</f>
      </c>
    </row>
    <row r="136" spans="1:13" x14ac:dyDescent="0.25">
      <c r="A136" s="14"/>
      <c r="B136" s="10"/>
      <c r="C136" s="10"/>
      <c r="D136" s="8"/>
      <c r="E136" s="8"/>
      <c r="F136" s="8"/>
      <c r="G136" s="12">
        <f>IF(A136="","",IF(N(C136)=0,1,C136)*N(D136)+N(E136))</f>
      </c>
      <c r="H136" s="12">
        <f>IF(A136="","",Settings!$B$2*IF(N(C136)=0,1,C136)+G136*(Settings!$B$4+Settings!$B$6)+Settings!$B$8)</f>
      </c>
      <c r="I136" s="12">
        <f>IF(A136="","",IF(N(C136)=0,1,C136)*IFERROR(INDEX(Products!$B$2:$B$31,MATCH(B136,Products!$A$2:$A$31,0)),0))</f>
      </c>
      <c r="J136" s="12">
        <f>IF(A136="","",G136-H136-I136-N(F136))</f>
      </c>
      <c r="K136" s="13">
        <f>IF(OR(A136="",N(G136)=0),"",J136/G136)</f>
      </c>
      <c r="L136" s="15">
        <f>IF(A136="","",MONTH(A136))</f>
      </c>
      <c r="M136" s="15">
        <f>IF(A136="","",YEAR(A136))</f>
      </c>
    </row>
    <row r="137" spans="1:13" x14ac:dyDescent="0.25">
      <c r="A137" s="14"/>
      <c r="B137" s="10"/>
      <c r="C137" s="10"/>
      <c r="D137" s="8"/>
      <c r="E137" s="8"/>
      <c r="F137" s="8"/>
      <c r="G137" s="12">
        <f>IF(A137="","",IF(N(C137)=0,1,C137)*N(D137)+N(E137))</f>
      </c>
      <c r="H137" s="12">
        <f>IF(A137="","",Settings!$B$2*IF(N(C137)=0,1,C137)+G137*(Settings!$B$4+Settings!$B$6)+Settings!$B$8)</f>
      </c>
      <c r="I137" s="12">
        <f>IF(A137="","",IF(N(C137)=0,1,C137)*IFERROR(INDEX(Products!$B$2:$B$31,MATCH(B137,Products!$A$2:$A$31,0)),0))</f>
      </c>
      <c r="J137" s="12">
        <f>IF(A137="","",G137-H137-I137-N(F137))</f>
      </c>
      <c r="K137" s="13">
        <f>IF(OR(A137="",N(G137)=0),"",J137/G137)</f>
      </c>
      <c r="L137" s="15">
        <f>IF(A137="","",MONTH(A137))</f>
      </c>
      <c r="M137" s="15">
        <f>IF(A137="","",YEAR(A137))</f>
      </c>
    </row>
    <row r="138" spans="1:13" x14ac:dyDescent="0.25">
      <c r="A138" s="14"/>
      <c r="B138" s="10"/>
      <c r="C138" s="10"/>
      <c r="D138" s="8"/>
      <c r="E138" s="8"/>
      <c r="F138" s="8"/>
      <c r="G138" s="12">
        <f>IF(A138="","",IF(N(C138)=0,1,C138)*N(D138)+N(E138))</f>
      </c>
      <c r="H138" s="12">
        <f>IF(A138="","",Settings!$B$2*IF(N(C138)=0,1,C138)+G138*(Settings!$B$4+Settings!$B$6)+Settings!$B$8)</f>
      </c>
      <c r="I138" s="12">
        <f>IF(A138="","",IF(N(C138)=0,1,C138)*IFERROR(INDEX(Products!$B$2:$B$31,MATCH(B138,Products!$A$2:$A$31,0)),0))</f>
      </c>
      <c r="J138" s="12">
        <f>IF(A138="","",G138-H138-I138-N(F138))</f>
      </c>
      <c r="K138" s="13">
        <f>IF(OR(A138="",N(G138)=0),"",J138/G138)</f>
      </c>
      <c r="L138" s="15">
        <f>IF(A138="","",MONTH(A138))</f>
      </c>
      <c r="M138" s="15">
        <f>IF(A138="","",YEAR(A138))</f>
      </c>
    </row>
    <row r="139" spans="1:13" x14ac:dyDescent="0.25">
      <c r="A139" s="14"/>
      <c r="B139" s="10"/>
      <c r="C139" s="10"/>
      <c r="D139" s="8"/>
      <c r="E139" s="8"/>
      <c r="F139" s="8"/>
      <c r="G139" s="12">
        <f>IF(A139="","",IF(N(C139)=0,1,C139)*N(D139)+N(E139))</f>
      </c>
      <c r="H139" s="12">
        <f>IF(A139="","",Settings!$B$2*IF(N(C139)=0,1,C139)+G139*(Settings!$B$4+Settings!$B$6)+Settings!$B$8)</f>
      </c>
      <c r="I139" s="12">
        <f>IF(A139="","",IF(N(C139)=0,1,C139)*IFERROR(INDEX(Products!$B$2:$B$31,MATCH(B139,Products!$A$2:$A$31,0)),0))</f>
      </c>
      <c r="J139" s="12">
        <f>IF(A139="","",G139-H139-I139-N(F139))</f>
      </c>
      <c r="K139" s="13">
        <f>IF(OR(A139="",N(G139)=0),"",J139/G139)</f>
      </c>
      <c r="L139" s="15">
        <f>IF(A139="","",MONTH(A139))</f>
      </c>
      <c r="M139" s="15">
        <f>IF(A139="","",YEAR(A139))</f>
      </c>
    </row>
    <row r="140" spans="1:13" x14ac:dyDescent="0.25">
      <c r="A140" s="14"/>
      <c r="B140" s="10"/>
      <c r="C140" s="10"/>
      <c r="D140" s="8"/>
      <c r="E140" s="8"/>
      <c r="F140" s="8"/>
      <c r="G140" s="12">
        <f>IF(A140="","",IF(N(C140)=0,1,C140)*N(D140)+N(E140))</f>
      </c>
      <c r="H140" s="12">
        <f>IF(A140="","",Settings!$B$2*IF(N(C140)=0,1,C140)+G140*(Settings!$B$4+Settings!$B$6)+Settings!$B$8)</f>
      </c>
      <c r="I140" s="12">
        <f>IF(A140="","",IF(N(C140)=0,1,C140)*IFERROR(INDEX(Products!$B$2:$B$31,MATCH(B140,Products!$A$2:$A$31,0)),0))</f>
      </c>
      <c r="J140" s="12">
        <f>IF(A140="","",G140-H140-I140-N(F140))</f>
      </c>
      <c r="K140" s="13">
        <f>IF(OR(A140="",N(G140)=0),"",J140/G140)</f>
      </c>
      <c r="L140" s="15">
        <f>IF(A140="","",MONTH(A140))</f>
      </c>
      <c r="M140" s="15">
        <f>IF(A140="","",YEAR(A140))</f>
      </c>
    </row>
    <row r="141" spans="1:13" x14ac:dyDescent="0.25">
      <c r="A141" s="14"/>
      <c r="B141" s="10"/>
      <c r="C141" s="10"/>
      <c r="D141" s="8"/>
      <c r="E141" s="8"/>
      <c r="F141" s="8"/>
      <c r="G141" s="12">
        <f>IF(A141="","",IF(N(C141)=0,1,C141)*N(D141)+N(E141))</f>
      </c>
      <c r="H141" s="12">
        <f>IF(A141="","",Settings!$B$2*IF(N(C141)=0,1,C141)+G141*(Settings!$B$4+Settings!$B$6)+Settings!$B$8)</f>
      </c>
      <c r="I141" s="12">
        <f>IF(A141="","",IF(N(C141)=0,1,C141)*IFERROR(INDEX(Products!$B$2:$B$31,MATCH(B141,Products!$A$2:$A$31,0)),0))</f>
      </c>
      <c r="J141" s="12">
        <f>IF(A141="","",G141-H141-I141-N(F141))</f>
      </c>
      <c r="K141" s="13">
        <f>IF(OR(A141="",N(G141)=0),"",J141/G141)</f>
      </c>
      <c r="L141" s="15">
        <f>IF(A141="","",MONTH(A141))</f>
      </c>
      <c r="M141" s="15">
        <f>IF(A141="","",YEAR(A141))</f>
      </c>
    </row>
    <row r="142" spans="1:13" x14ac:dyDescent="0.25">
      <c r="A142" s="14"/>
      <c r="B142" s="10"/>
      <c r="C142" s="10"/>
      <c r="D142" s="8"/>
      <c r="E142" s="8"/>
      <c r="F142" s="8"/>
      <c r="G142" s="12">
        <f>IF(A142="","",IF(N(C142)=0,1,C142)*N(D142)+N(E142))</f>
      </c>
      <c r="H142" s="12">
        <f>IF(A142="","",Settings!$B$2*IF(N(C142)=0,1,C142)+G142*(Settings!$B$4+Settings!$B$6)+Settings!$B$8)</f>
      </c>
      <c r="I142" s="12">
        <f>IF(A142="","",IF(N(C142)=0,1,C142)*IFERROR(INDEX(Products!$B$2:$B$31,MATCH(B142,Products!$A$2:$A$31,0)),0))</f>
      </c>
      <c r="J142" s="12">
        <f>IF(A142="","",G142-H142-I142-N(F142))</f>
      </c>
      <c r="K142" s="13">
        <f>IF(OR(A142="",N(G142)=0),"",J142/G142)</f>
      </c>
      <c r="L142" s="15">
        <f>IF(A142="","",MONTH(A142))</f>
      </c>
      <c r="M142" s="15">
        <f>IF(A142="","",YEAR(A142))</f>
      </c>
    </row>
    <row r="143" spans="1:13" x14ac:dyDescent="0.25">
      <c r="A143" s="14"/>
      <c r="B143" s="10"/>
      <c r="C143" s="10"/>
      <c r="D143" s="8"/>
      <c r="E143" s="8"/>
      <c r="F143" s="8"/>
      <c r="G143" s="12">
        <f>IF(A143="","",IF(N(C143)=0,1,C143)*N(D143)+N(E143))</f>
      </c>
      <c r="H143" s="12">
        <f>IF(A143="","",Settings!$B$2*IF(N(C143)=0,1,C143)+G143*(Settings!$B$4+Settings!$B$6)+Settings!$B$8)</f>
      </c>
      <c r="I143" s="12">
        <f>IF(A143="","",IF(N(C143)=0,1,C143)*IFERROR(INDEX(Products!$B$2:$B$31,MATCH(B143,Products!$A$2:$A$31,0)),0))</f>
      </c>
      <c r="J143" s="12">
        <f>IF(A143="","",G143-H143-I143-N(F143))</f>
      </c>
      <c r="K143" s="13">
        <f>IF(OR(A143="",N(G143)=0),"",J143/G143)</f>
      </c>
      <c r="L143" s="15">
        <f>IF(A143="","",MONTH(A143))</f>
      </c>
      <c r="M143" s="15">
        <f>IF(A143="","",YEAR(A143))</f>
      </c>
    </row>
    <row r="144" spans="1:13" x14ac:dyDescent="0.25">
      <c r="A144" s="14"/>
      <c r="B144" s="10"/>
      <c r="C144" s="10"/>
      <c r="D144" s="8"/>
      <c r="E144" s="8"/>
      <c r="F144" s="8"/>
      <c r="G144" s="12">
        <f>IF(A144="","",IF(N(C144)=0,1,C144)*N(D144)+N(E144))</f>
      </c>
      <c r="H144" s="12">
        <f>IF(A144="","",Settings!$B$2*IF(N(C144)=0,1,C144)+G144*(Settings!$B$4+Settings!$B$6)+Settings!$B$8)</f>
      </c>
      <c r="I144" s="12">
        <f>IF(A144="","",IF(N(C144)=0,1,C144)*IFERROR(INDEX(Products!$B$2:$B$31,MATCH(B144,Products!$A$2:$A$31,0)),0))</f>
      </c>
      <c r="J144" s="12">
        <f>IF(A144="","",G144-H144-I144-N(F144))</f>
      </c>
      <c r="K144" s="13">
        <f>IF(OR(A144="",N(G144)=0),"",J144/G144)</f>
      </c>
      <c r="L144" s="15">
        <f>IF(A144="","",MONTH(A144))</f>
      </c>
      <c r="M144" s="15">
        <f>IF(A144="","",YEAR(A144))</f>
      </c>
    </row>
    <row r="145" spans="1:13" x14ac:dyDescent="0.25">
      <c r="A145" s="14"/>
      <c r="B145" s="10"/>
      <c r="C145" s="10"/>
      <c r="D145" s="8"/>
      <c r="E145" s="8"/>
      <c r="F145" s="8"/>
      <c r="G145" s="12">
        <f>IF(A145="","",IF(N(C145)=0,1,C145)*N(D145)+N(E145))</f>
      </c>
      <c r="H145" s="12">
        <f>IF(A145="","",Settings!$B$2*IF(N(C145)=0,1,C145)+G145*(Settings!$B$4+Settings!$B$6)+Settings!$B$8)</f>
      </c>
      <c r="I145" s="12">
        <f>IF(A145="","",IF(N(C145)=0,1,C145)*IFERROR(INDEX(Products!$B$2:$B$31,MATCH(B145,Products!$A$2:$A$31,0)),0))</f>
      </c>
      <c r="J145" s="12">
        <f>IF(A145="","",G145-H145-I145-N(F145))</f>
      </c>
      <c r="K145" s="13">
        <f>IF(OR(A145="",N(G145)=0),"",J145/G145)</f>
      </c>
      <c r="L145" s="15">
        <f>IF(A145="","",MONTH(A145))</f>
      </c>
      <c r="M145" s="15">
        <f>IF(A145="","",YEAR(A145))</f>
      </c>
    </row>
    <row r="146" spans="1:13" x14ac:dyDescent="0.25">
      <c r="A146" s="14"/>
      <c r="B146" s="10"/>
      <c r="C146" s="10"/>
      <c r="D146" s="8"/>
      <c r="E146" s="8"/>
      <c r="F146" s="8"/>
      <c r="G146" s="12">
        <f>IF(A146="","",IF(N(C146)=0,1,C146)*N(D146)+N(E146))</f>
      </c>
      <c r="H146" s="12">
        <f>IF(A146="","",Settings!$B$2*IF(N(C146)=0,1,C146)+G146*(Settings!$B$4+Settings!$B$6)+Settings!$B$8)</f>
      </c>
      <c r="I146" s="12">
        <f>IF(A146="","",IF(N(C146)=0,1,C146)*IFERROR(INDEX(Products!$B$2:$B$31,MATCH(B146,Products!$A$2:$A$31,0)),0))</f>
      </c>
      <c r="J146" s="12">
        <f>IF(A146="","",G146-H146-I146-N(F146))</f>
      </c>
      <c r="K146" s="13">
        <f>IF(OR(A146="",N(G146)=0),"",J146/G146)</f>
      </c>
      <c r="L146" s="15">
        <f>IF(A146="","",MONTH(A146))</f>
      </c>
      <c r="M146" s="15">
        <f>IF(A146="","",YEAR(A146))</f>
      </c>
    </row>
    <row r="147" spans="1:13" x14ac:dyDescent="0.25">
      <c r="A147" s="14"/>
      <c r="B147" s="10"/>
      <c r="C147" s="10"/>
      <c r="D147" s="8"/>
      <c r="E147" s="8"/>
      <c r="F147" s="8"/>
      <c r="G147" s="12">
        <f>IF(A147="","",IF(N(C147)=0,1,C147)*N(D147)+N(E147))</f>
      </c>
      <c r="H147" s="12">
        <f>IF(A147="","",Settings!$B$2*IF(N(C147)=0,1,C147)+G147*(Settings!$B$4+Settings!$B$6)+Settings!$B$8)</f>
      </c>
      <c r="I147" s="12">
        <f>IF(A147="","",IF(N(C147)=0,1,C147)*IFERROR(INDEX(Products!$B$2:$B$31,MATCH(B147,Products!$A$2:$A$31,0)),0))</f>
      </c>
      <c r="J147" s="12">
        <f>IF(A147="","",G147-H147-I147-N(F147))</f>
      </c>
      <c r="K147" s="13">
        <f>IF(OR(A147="",N(G147)=0),"",J147/G147)</f>
      </c>
      <c r="L147" s="15">
        <f>IF(A147="","",MONTH(A147))</f>
      </c>
      <c r="M147" s="15">
        <f>IF(A147="","",YEAR(A147))</f>
      </c>
    </row>
    <row r="148" spans="1:13" x14ac:dyDescent="0.25">
      <c r="A148" s="14"/>
      <c r="B148" s="10"/>
      <c r="C148" s="10"/>
      <c r="D148" s="8"/>
      <c r="E148" s="8"/>
      <c r="F148" s="8"/>
      <c r="G148" s="12">
        <f>IF(A148="","",IF(N(C148)=0,1,C148)*N(D148)+N(E148))</f>
      </c>
      <c r="H148" s="12">
        <f>IF(A148="","",Settings!$B$2*IF(N(C148)=0,1,C148)+G148*(Settings!$B$4+Settings!$B$6)+Settings!$B$8)</f>
      </c>
      <c r="I148" s="12">
        <f>IF(A148="","",IF(N(C148)=0,1,C148)*IFERROR(INDEX(Products!$B$2:$B$31,MATCH(B148,Products!$A$2:$A$31,0)),0))</f>
      </c>
      <c r="J148" s="12">
        <f>IF(A148="","",G148-H148-I148-N(F148))</f>
      </c>
      <c r="K148" s="13">
        <f>IF(OR(A148="",N(G148)=0),"",J148/G148)</f>
      </c>
      <c r="L148" s="15">
        <f>IF(A148="","",MONTH(A148))</f>
      </c>
      <c r="M148" s="15">
        <f>IF(A148="","",YEAR(A148))</f>
      </c>
    </row>
    <row r="149" spans="1:13" x14ac:dyDescent="0.25">
      <c r="A149" s="14"/>
      <c r="B149" s="10"/>
      <c r="C149" s="10"/>
      <c r="D149" s="8"/>
      <c r="E149" s="8"/>
      <c r="F149" s="8"/>
      <c r="G149" s="12">
        <f>IF(A149="","",IF(N(C149)=0,1,C149)*N(D149)+N(E149))</f>
      </c>
      <c r="H149" s="12">
        <f>IF(A149="","",Settings!$B$2*IF(N(C149)=0,1,C149)+G149*(Settings!$B$4+Settings!$B$6)+Settings!$B$8)</f>
      </c>
      <c r="I149" s="12">
        <f>IF(A149="","",IF(N(C149)=0,1,C149)*IFERROR(INDEX(Products!$B$2:$B$31,MATCH(B149,Products!$A$2:$A$31,0)),0))</f>
      </c>
      <c r="J149" s="12">
        <f>IF(A149="","",G149-H149-I149-N(F149))</f>
      </c>
      <c r="K149" s="13">
        <f>IF(OR(A149="",N(G149)=0),"",J149/G149)</f>
      </c>
      <c r="L149" s="15">
        <f>IF(A149="","",MONTH(A149))</f>
      </c>
      <c r="M149" s="15">
        <f>IF(A149="","",YEAR(A149))</f>
      </c>
    </row>
    <row r="150" spans="1:13" x14ac:dyDescent="0.25">
      <c r="A150" s="14"/>
      <c r="B150" s="10"/>
      <c r="C150" s="10"/>
      <c r="D150" s="8"/>
      <c r="E150" s="8"/>
      <c r="F150" s="8"/>
      <c r="G150" s="12">
        <f>IF(A150="","",IF(N(C150)=0,1,C150)*N(D150)+N(E150))</f>
      </c>
      <c r="H150" s="12">
        <f>IF(A150="","",Settings!$B$2*IF(N(C150)=0,1,C150)+G150*(Settings!$B$4+Settings!$B$6)+Settings!$B$8)</f>
      </c>
      <c r="I150" s="12">
        <f>IF(A150="","",IF(N(C150)=0,1,C150)*IFERROR(INDEX(Products!$B$2:$B$31,MATCH(B150,Products!$A$2:$A$31,0)),0))</f>
      </c>
      <c r="J150" s="12">
        <f>IF(A150="","",G150-H150-I150-N(F150))</f>
      </c>
      <c r="K150" s="13">
        <f>IF(OR(A150="",N(G150)=0),"",J150/G150)</f>
      </c>
      <c r="L150" s="15">
        <f>IF(A150="","",MONTH(A150))</f>
      </c>
      <c r="M150" s="15">
        <f>IF(A150="","",YEAR(A150))</f>
      </c>
    </row>
    <row r="151" spans="1:13" x14ac:dyDescent="0.25">
      <c r="A151" s="14"/>
      <c r="B151" s="10"/>
      <c r="C151" s="10"/>
      <c r="D151" s="8"/>
      <c r="E151" s="8"/>
      <c r="F151" s="8"/>
      <c r="G151" s="12">
        <f>IF(A151="","",IF(N(C151)=0,1,C151)*N(D151)+N(E151))</f>
      </c>
      <c r="H151" s="12">
        <f>IF(A151="","",Settings!$B$2*IF(N(C151)=0,1,C151)+G151*(Settings!$B$4+Settings!$B$6)+Settings!$B$8)</f>
      </c>
      <c r="I151" s="12">
        <f>IF(A151="","",IF(N(C151)=0,1,C151)*IFERROR(INDEX(Products!$B$2:$B$31,MATCH(B151,Products!$A$2:$A$31,0)),0))</f>
      </c>
      <c r="J151" s="12">
        <f>IF(A151="","",G151-H151-I151-N(F151))</f>
      </c>
      <c r="K151" s="13">
        <f>IF(OR(A151="",N(G151)=0),"",J151/G151)</f>
      </c>
      <c r="L151" s="15">
        <f>IF(A151="","",MONTH(A151))</f>
      </c>
      <c r="M151" s="15">
        <f>IF(A151="","",YEAR(A151))</f>
      </c>
    </row>
    <row r="152" spans="1:13" x14ac:dyDescent="0.25">
      <c r="A152" s="14"/>
      <c r="B152" s="10"/>
      <c r="C152" s="10"/>
      <c r="D152" s="8"/>
      <c r="E152" s="8"/>
      <c r="F152" s="8"/>
      <c r="G152" s="12">
        <f>IF(A152="","",IF(N(C152)=0,1,C152)*N(D152)+N(E152))</f>
      </c>
      <c r="H152" s="12">
        <f>IF(A152="","",Settings!$B$2*IF(N(C152)=0,1,C152)+G152*(Settings!$B$4+Settings!$B$6)+Settings!$B$8)</f>
      </c>
      <c r="I152" s="12">
        <f>IF(A152="","",IF(N(C152)=0,1,C152)*IFERROR(INDEX(Products!$B$2:$B$31,MATCH(B152,Products!$A$2:$A$31,0)),0))</f>
      </c>
      <c r="J152" s="12">
        <f>IF(A152="","",G152-H152-I152-N(F152))</f>
      </c>
      <c r="K152" s="13">
        <f>IF(OR(A152="",N(G152)=0),"",J152/G152)</f>
      </c>
      <c r="L152" s="15">
        <f>IF(A152="","",MONTH(A152))</f>
      </c>
      <c r="M152" s="15">
        <f>IF(A152="","",YEAR(A152))</f>
      </c>
    </row>
    <row r="153" spans="1:13" x14ac:dyDescent="0.25">
      <c r="A153" s="14"/>
      <c r="B153" s="10"/>
      <c r="C153" s="10"/>
      <c r="D153" s="8"/>
      <c r="E153" s="8"/>
      <c r="F153" s="8"/>
      <c r="G153" s="12">
        <f>IF(A153="","",IF(N(C153)=0,1,C153)*N(D153)+N(E153))</f>
      </c>
      <c r="H153" s="12">
        <f>IF(A153="","",Settings!$B$2*IF(N(C153)=0,1,C153)+G153*(Settings!$B$4+Settings!$B$6)+Settings!$B$8)</f>
      </c>
      <c r="I153" s="12">
        <f>IF(A153="","",IF(N(C153)=0,1,C153)*IFERROR(INDEX(Products!$B$2:$B$31,MATCH(B153,Products!$A$2:$A$31,0)),0))</f>
      </c>
      <c r="J153" s="12">
        <f>IF(A153="","",G153-H153-I153-N(F153))</f>
      </c>
      <c r="K153" s="13">
        <f>IF(OR(A153="",N(G153)=0),"",J153/G153)</f>
      </c>
      <c r="L153" s="15">
        <f>IF(A153="","",MONTH(A153))</f>
      </c>
      <c r="M153" s="15">
        <f>IF(A153="","",YEAR(A153))</f>
      </c>
    </row>
    <row r="154" spans="1:13" x14ac:dyDescent="0.25">
      <c r="A154" s="14"/>
      <c r="B154" s="10"/>
      <c r="C154" s="10"/>
      <c r="D154" s="8"/>
      <c r="E154" s="8"/>
      <c r="F154" s="8"/>
      <c r="G154" s="12">
        <f>IF(A154="","",IF(N(C154)=0,1,C154)*N(D154)+N(E154))</f>
      </c>
      <c r="H154" s="12">
        <f>IF(A154="","",Settings!$B$2*IF(N(C154)=0,1,C154)+G154*(Settings!$B$4+Settings!$B$6)+Settings!$B$8)</f>
      </c>
      <c r="I154" s="12">
        <f>IF(A154="","",IF(N(C154)=0,1,C154)*IFERROR(INDEX(Products!$B$2:$B$31,MATCH(B154,Products!$A$2:$A$31,0)),0))</f>
      </c>
      <c r="J154" s="12">
        <f>IF(A154="","",G154-H154-I154-N(F154))</f>
      </c>
      <c r="K154" s="13">
        <f>IF(OR(A154="",N(G154)=0),"",J154/G154)</f>
      </c>
      <c r="L154" s="15">
        <f>IF(A154="","",MONTH(A154))</f>
      </c>
      <c r="M154" s="15">
        <f>IF(A154="","",YEAR(A154))</f>
      </c>
    </row>
    <row r="155" spans="1:13" x14ac:dyDescent="0.25">
      <c r="A155" s="14"/>
      <c r="B155" s="10"/>
      <c r="C155" s="10"/>
      <c r="D155" s="8"/>
      <c r="E155" s="8"/>
      <c r="F155" s="8"/>
      <c r="G155" s="12">
        <f>IF(A155="","",IF(N(C155)=0,1,C155)*N(D155)+N(E155))</f>
      </c>
      <c r="H155" s="12">
        <f>IF(A155="","",Settings!$B$2*IF(N(C155)=0,1,C155)+G155*(Settings!$B$4+Settings!$B$6)+Settings!$B$8)</f>
      </c>
      <c r="I155" s="12">
        <f>IF(A155="","",IF(N(C155)=0,1,C155)*IFERROR(INDEX(Products!$B$2:$B$31,MATCH(B155,Products!$A$2:$A$31,0)),0))</f>
      </c>
      <c r="J155" s="12">
        <f>IF(A155="","",G155-H155-I155-N(F155))</f>
      </c>
      <c r="K155" s="13">
        <f>IF(OR(A155="",N(G155)=0),"",J155/G155)</f>
      </c>
      <c r="L155" s="15">
        <f>IF(A155="","",MONTH(A155))</f>
      </c>
      <c r="M155" s="15">
        <f>IF(A155="","",YEAR(A155))</f>
      </c>
    </row>
    <row r="156" spans="1:13" x14ac:dyDescent="0.25">
      <c r="A156" s="14"/>
      <c r="B156" s="10"/>
      <c r="C156" s="10"/>
      <c r="D156" s="8"/>
      <c r="E156" s="8"/>
      <c r="F156" s="8"/>
      <c r="G156" s="12">
        <f>IF(A156="","",IF(N(C156)=0,1,C156)*N(D156)+N(E156))</f>
      </c>
      <c r="H156" s="12">
        <f>IF(A156="","",Settings!$B$2*IF(N(C156)=0,1,C156)+G156*(Settings!$B$4+Settings!$B$6)+Settings!$B$8)</f>
      </c>
      <c r="I156" s="12">
        <f>IF(A156="","",IF(N(C156)=0,1,C156)*IFERROR(INDEX(Products!$B$2:$B$31,MATCH(B156,Products!$A$2:$A$31,0)),0))</f>
      </c>
      <c r="J156" s="12">
        <f>IF(A156="","",G156-H156-I156-N(F156))</f>
      </c>
      <c r="K156" s="13">
        <f>IF(OR(A156="",N(G156)=0),"",J156/G156)</f>
      </c>
      <c r="L156" s="15">
        <f>IF(A156="","",MONTH(A156))</f>
      </c>
      <c r="M156" s="15">
        <f>IF(A156="","",YEAR(A156))</f>
      </c>
    </row>
    <row r="157" spans="1:13" x14ac:dyDescent="0.25">
      <c r="A157" s="14"/>
      <c r="B157" s="10"/>
      <c r="C157" s="10"/>
      <c r="D157" s="8"/>
      <c r="E157" s="8"/>
      <c r="F157" s="8"/>
      <c r="G157" s="12">
        <f>IF(A157="","",IF(N(C157)=0,1,C157)*N(D157)+N(E157))</f>
      </c>
      <c r="H157" s="12">
        <f>IF(A157="","",Settings!$B$2*IF(N(C157)=0,1,C157)+G157*(Settings!$B$4+Settings!$B$6)+Settings!$B$8)</f>
      </c>
      <c r="I157" s="12">
        <f>IF(A157="","",IF(N(C157)=0,1,C157)*IFERROR(INDEX(Products!$B$2:$B$31,MATCH(B157,Products!$A$2:$A$31,0)),0))</f>
      </c>
      <c r="J157" s="12">
        <f>IF(A157="","",G157-H157-I157-N(F157))</f>
      </c>
      <c r="K157" s="13">
        <f>IF(OR(A157="",N(G157)=0),"",J157/G157)</f>
      </c>
      <c r="L157" s="15">
        <f>IF(A157="","",MONTH(A157))</f>
      </c>
      <c r="M157" s="15">
        <f>IF(A157="","",YEAR(A157))</f>
      </c>
    </row>
    <row r="158" spans="1:13" x14ac:dyDescent="0.25">
      <c r="A158" s="14"/>
      <c r="B158" s="10"/>
      <c r="C158" s="10"/>
      <c r="D158" s="8"/>
      <c r="E158" s="8"/>
      <c r="F158" s="8"/>
      <c r="G158" s="12">
        <f>IF(A158="","",IF(N(C158)=0,1,C158)*N(D158)+N(E158))</f>
      </c>
      <c r="H158" s="12">
        <f>IF(A158="","",Settings!$B$2*IF(N(C158)=0,1,C158)+G158*(Settings!$B$4+Settings!$B$6)+Settings!$B$8)</f>
      </c>
      <c r="I158" s="12">
        <f>IF(A158="","",IF(N(C158)=0,1,C158)*IFERROR(INDEX(Products!$B$2:$B$31,MATCH(B158,Products!$A$2:$A$31,0)),0))</f>
      </c>
      <c r="J158" s="12">
        <f>IF(A158="","",G158-H158-I158-N(F158))</f>
      </c>
      <c r="K158" s="13">
        <f>IF(OR(A158="",N(G158)=0),"",J158/G158)</f>
      </c>
      <c r="L158" s="15">
        <f>IF(A158="","",MONTH(A158))</f>
      </c>
      <c r="M158" s="15">
        <f>IF(A158="","",YEAR(A158))</f>
      </c>
    </row>
    <row r="159" spans="1:13" x14ac:dyDescent="0.25">
      <c r="A159" s="14"/>
      <c r="B159" s="10"/>
      <c r="C159" s="10"/>
      <c r="D159" s="8"/>
      <c r="E159" s="8"/>
      <c r="F159" s="8"/>
      <c r="G159" s="12">
        <f>IF(A159="","",IF(N(C159)=0,1,C159)*N(D159)+N(E159))</f>
      </c>
      <c r="H159" s="12">
        <f>IF(A159="","",Settings!$B$2*IF(N(C159)=0,1,C159)+G159*(Settings!$B$4+Settings!$B$6)+Settings!$B$8)</f>
      </c>
      <c r="I159" s="12">
        <f>IF(A159="","",IF(N(C159)=0,1,C159)*IFERROR(INDEX(Products!$B$2:$B$31,MATCH(B159,Products!$A$2:$A$31,0)),0))</f>
      </c>
      <c r="J159" s="12">
        <f>IF(A159="","",G159-H159-I159-N(F159))</f>
      </c>
      <c r="K159" s="13">
        <f>IF(OR(A159="",N(G159)=0),"",J159/G159)</f>
      </c>
      <c r="L159" s="15">
        <f>IF(A159="","",MONTH(A159))</f>
      </c>
      <c r="M159" s="15">
        <f>IF(A159="","",YEAR(A159))</f>
      </c>
    </row>
    <row r="160" spans="1:13" x14ac:dyDescent="0.25">
      <c r="A160" s="14"/>
      <c r="B160" s="10"/>
      <c r="C160" s="10"/>
      <c r="D160" s="8"/>
      <c r="E160" s="8"/>
      <c r="F160" s="8"/>
      <c r="G160" s="12">
        <f>IF(A160="","",IF(N(C160)=0,1,C160)*N(D160)+N(E160))</f>
      </c>
      <c r="H160" s="12">
        <f>IF(A160="","",Settings!$B$2*IF(N(C160)=0,1,C160)+G160*(Settings!$B$4+Settings!$B$6)+Settings!$B$8)</f>
      </c>
      <c r="I160" s="12">
        <f>IF(A160="","",IF(N(C160)=0,1,C160)*IFERROR(INDEX(Products!$B$2:$B$31,MATCH(B160,Products!$A$2:$A$31,0)),0))</f>
      </c>
      <c r="J160" s="12">
        <f>IF(A160="","",G160-H160-I160-N(F160))</f>
      </c>
      <c r="K160" s="13">
        <f>IF(OR(A160="",N(G160)=0),"",J160/G160)</f>
      </c>
      <c r="L160" s="15">
        <f>IF(A160="","",MONTH(A160))</f>
      </c>
      <c r="M160" s="15">
        <f>IF(A160="","",YEAR(A160))</f>
      </c>
    </row>
    <row r="161" spans="1:13" x14ac:dyDescent="0.25">
      <c r="A161" s="14"/>
      <c r="B161" s="10"/>
      <c r="C161" s="10"/>
      <c r="D161" s="8"/>
      <c r="E161" s="8"/>
      <c r="F161" s="8"/>
      <c r="G161" s="12">
        <f>IF(A161="","",IF(N(C161)=0,1,C161)*N(D161)+N(E161))</f>
      </c>
      <c r="H161" s="12">
        <f>IF(A161="","",Settings!$B$2*IF(N(C161)=0,1,C161)+G161*(Settings!$B$4+Settings!$B$6)+Settings!$B$8)</f>
      </c>
      <c r="I161" s="12">
        <f>IF(A161="","",IF(N(C161)=0,1,C161)*IFERROR(INDEX(Products!$B$2:$B$31,MATCH(B161,Products!$A$2:$A$31,0)),0))</f>
      </c>
      <c r="J161" s="12">
        <f>IF(A161="","",G161-H161-I161-N(F161))</f>
      </c>
      <c r="K161" s="13">
        <f>IF(OR(A161="",N(G161)=0),"",J161/G161)</f>
      </c>
      <c r="L161" s="15">
        <f>IF(A161="","",MONTH(A161))</f>
      </c>
      <c r="M161" s="15">
        <f>IF(A161="","",YEAR(A161))</f>
      </c>
    </row>
    <row r="162" spans="1:13" x14ac:dyDescent="0.25">
      <c r="A162" s="14"/>
      <c r="B162" s="10"/>
      <c r="C162" s="10"/>
      <c r="D162" s="8"/>
      <c r="E162" s="8"/>
      <c r="F162" s="8"/>
      <c r="G162" s="12">
        <f>IF(A162="","",IF(N(C162)=0,1,C162)*N(D162)+N(E162))</f>
      </c>
      <c r="H162" s="12">
        <f>IF(A162="","",Settings!$B$2*IF(N(C162)=0,1,C162)+G162*(Settings!$B$4+Settings!$B$6)+Settings!$B$8)</f>
      </c>
      <c r="I162" s="12">
        <f>IF(A162="","",IF(N(C162)=0,1,C162)*IFERROR(INDEX(Products!$B$2:$B$31,MATCH(B162,Products!$A$2:$A$31,0)),0))</f>
      </c>
      <c r="J162" s="12">
        <f>IF(A162="","",G162-H162-I162-N(F162))</f>
      </c>
      <c r="K162" s="13">
        <f>IF(OR(A162="",N(G162)=0),"",J162/G162)</f>
      </c>
      <c r="L162" s="15">
        <f>IF(A162="","",MONTH(A162))</f>
      </c>
      <c r="M162" s="15">
        <f>IF(A162="","",YEAR(A162))</f>
      </c>
    </row>
    <row r="163" spans="1:13" x14ac:dyDescent="0.25">
      <c r="A163" s="14"/>
      <c r="B163" s="10"/>
      <c r="C163" s="10"/>
      <c r="D163" s="8"/>
      <c r="E163" s="8"/>
      <c r="F163" s="8"/>
      <c r="G163" s="12">
        <f>IF(A163="","",IF(N(C163)=0,1,C163)*N(D163)+N(E163))</f>
      </c>
      <c r="H163" s="12">
        <f>IF(A163="","",Settings!$B$2*IF(N(C163)=0,1,C163)+G163*(Settings!$B$4+Settings!$B$6)+Settings!$B$8)</f>
      </c>
      <c r="I163" s="12">
        <f>IF(A163="","",IF(N(C163)=0,1,C163)*IFERROR(INDEX(Products!$B$2:$B$31,MATCH(B163,Products!$A$2:$A$31,0)),0))</f>
      </c>
      <c r="J163" s="12">
        <f>IF(A163="","",G163-H163-I163-N(F163))</f>
      </c>
      <c r="K163" s="13">
        <f>IF(OR(A163="",N(G163)=0),"",J163/G163)</f>
      </c>
      <c r="L163" s="15">
        <f>IF(A163="","",MONTH(A163))</f>
      </c>
      <c r="M163" s="15">
        <f>IF(A163="","",YEAR(A163))</f>
      </c>
    </row>
    <row r="164" spans="1:13" x14ac:dyDescent="0.25">
      <c r="A164" s="14"/>
      <c r="B164" s="10"/>
      <c r="C164" s="10"/>
      <c r="D164" s="8"/>
      <c r="E164" s="8"/>
      <c r="F164" s="8"/>
      <c r="G164" s="12">
        <f>IF(A164="","",IF(N(C164)=0,1,C164)*N(D164)+N(E164))</f>
      </c>
      <c r="H164" s="12">
        <f>IF(A164="","",Settings!$B$2*IF(N(C164)=0,1,C164)+G164*(Settings!$B$4+Settings!$B$6)+Settings!$B$8)</f>
      </c>
      <c r="I164" s="12">
        <f>IF(A164="","",IF(N(C164)=0,1,C164)*IFERROR(INDEX(Products!$B$2:$B$31,MATCH(B164,Products!$A$2:$A$31,0)),0))</f>
      </c>
      <c r="J164" s="12">
        <f>IF(A164="","",G164-H164-I164-N(F164))</f>
      </c>
      <c r="K164" s="13">
        <f>IF(OR(A164="",N(G164)=0),"",J164/G164)</f>
      </c>
      <c r="L164" s="15">
        <f>IF(A164="","",MONTH(A164))</f>
      </c>
      <c r="M164" s="15">
        <f>IF(A164="","",YEAR(A164))</f>
      </c>
    </row>
    <row r="165" spans="1:13" x14ac:dyDescent="0.25">
      <c r="A165" s="14"/>
      <c r="B165" s="10"/>
      <c r="C165" s="10"/>
      <c r="D165" s="8"/>
      <c r="E165" s="8"/>
      <c r="F165" s="8"/>
      <c r="G165" s="12">
        <f>IF(A165="","",IF(N(C165)=0,1,C165)*N(D165)+N(E165))</f>
      </c>
      <c r="H165" s="12">
        <f>IF(A165="","",Settings!$B$2*IF(N(C165)=0,1,C165)+G165*(Settings!$B$4+Settings!$B$6)+Settings!$B$8)</f>
      </c>
      <c r="I165" s="12">
        <f>IF(A165="","",IF(N(C165)=0,1,C165)*IFERROR(INDEX(Products!$B$2:$B$31,MATCH(B165,Products!$A$2:$A$31,0)),0))</f>
      </c>
      <c r="J165" s="12">
        <f>IF(A165="","",G165-H165-I165-N(F165))</f>
      </c>
      <c r="K165" s="13">
        <f>IF(OR(A165="",N(G165)=0),"",J165/G165)</f>
      </c>
      <c r="L165" s="15">
        <f>IF(A165="","",MONTH(A165))</f>
      </c>
      <c r="M165" s="15">
        <f>IF(A165="","",YEAR(A165))</f>
      </c>
    </row>
    <row r="166" spans="1:13" x14ac:dyDescent="0.25">
      <c r="A166" s="14"/>
      <c r="B166" s="10"/>
      <c r="C166" s="10"/>
      <c r="D166" s="8"/>
      <c r="E166" s="8"/>
      <c r="F166" s="8"/>
      <c r="G166" s="12">
        <f>IF(A166="","",IF(N(C166)=0,1,C166)*N(D166)+N(E166))</f>
      </c>
      <c r="H166" s="12">
        <f>IF(A166="","",Settings!$B$2*IF(N(C166)=0,1,C166)+G166*(Settings!$B$4+Settings!$B$6)+Settings!$B$8)</f>
      </c>
      <c r="I166" s="12">
        <f>IF(A166="","",IF(N(C166)=0,1,C166)*IFERROR(INDEX(Products!$B$2:$B$31,MATCH(B166,Products!$A$2:$A$31,0)),0))</f>
      </c>
      <c r="J166" s="12">
        <f>IF(A166="","",G166-H166-I166-N(F166))</f>
      </c>
      <c r="K166" s="13">
        <f>IF(OR(A166="",N(G166)=0),"",J166/G166)</f>
      </c>
      <c r="L166" s="15">
        <f>IF(A166="","",MONTH(A166))</f>
      </c>
      <c r="M166" s="15">
        <f>IF(A166="","",YEAR(A166))</f>
      </c>
    </row>
    <row r="167" spans="1:13" x14ac:dyDescent="0.25">
      <c r="A167" s="14"/>
      <c r="B167" s="10"/>
      <c r="C167" s="10"/>
      <c r="D167" s="8"/>
      <c r="E167" s="8"/>
      <c r="F167" s="8"/>
      <c r="G167" s="12">
        <f>IF(A167="","",IF(N(C167)=0,1,C167)*N(D167)+N(E167))</f>
      </c>
      <c r="H167" s="12">
        <f>IF(A167="","",Settings!$B$2*IF(N(C167)=0,1,C167)+G167*(Settings!$B$4+Settings!$B$6)+Settings!$B$8)</f>
      </c>
      <c r="I167" s="12">
        <f>IF(A167="","",IF(N(C167)=0,1,C167)*IFERROR(INDEX(Products!$B$2:$B$31,MATCH(B167,Products!$A$2:$A$31,0)),0))</f>
      </c>
      <c r="J167" s="12">
        <f>IF(A167="","",G167-H167-I167-N(F167))</f>
      </c>
      <c r="K167" s="13">
        <f>IF(OR(A167="",N(G167)=0),"",J167/G167)</f>
      </c>
      <c r="L167" s="15">
        <f>IF(A167="","",MONTH(A167))</f>
      </c>
      <c r="M167" s="15">
        <f>IF(A167="","",YEAR(A167))</f>
      </c>
    </row>
    <row r="168" spans="1:13" x14ac:dyDescent="0.25">
      <c r="A168" s="14"/>
      <c r="B168" s="10"/>
      <c r="C168" s="10"/>
      <c r="D168" s="8"/>
      <c r="E168" s="8"/>
      <c r="F168" s="8"/>
      <c r="G168" s="12">
        <f>IF(A168="","",IF(N(C168)=0,1,C168)*N(D168)+N(E168))</f>
      </c>
      <c r="H168" s="12">
        <f>IF(A168="","",Settings!$B$2*IF(N(C168)=0,1,C168)+G168*(Settings!$B$4+Settings!$B$6)+Settings!$B$8)</f>
      </c>
      <c r="I168" s="12">
        <f>IF(A168="","",IF(N(C168)=0,1,C168)*IFERROR(INDEX(Products!$B$2:$B$31,MATCH(B168,Products!$A$2:$A$31,0)),0))</f>
      </c>
      <c r="J168" s="12">
        <f>IF(A168="","",G168-H168-I168-N(F168))</f>
      </c>
      <c r="K168" s="13">
        <f>IF(OR(A168="",N(G168)=0),"",J168/G168)</f>
      </c>
      <c r="L168" s="15">
        <f>IF(A168="","",MONTH(A168))</f>
      </c>
      <c r="M168" s="15">
        <f>IF(A168="","",YEAR(A168))</f>
      </c>
    </row>
    <row r="169" spans="1:13" x14ac:dyDescent="0.25">
      <c r="A169" s="14"/>
      <c r="B169" s="10"/>
      <c r="C169" s="10"/>
      <c r="D169" s="8"/>
      <c r="E169" s="8"/>
      <c r="F169" s="8"/>
      <c r="G169" s="12">
        <f>IF(A169="","",IF(N(C169)=0,1,C169)*N(D169)+N(E169))</f>
      </c>
      <c r="H169" s="12">
        <f>IF(A169="","",Settings!$B$2*IF(N(C169)=0,1,C169)+G169*(Settings!$B$4+Settings!$B$6)+Settings!$B$8)</f>
      </c>
      <c r="I169" s="12">
        <f>IF(A169="","",IF(N(C169)=0,1,C169)*IFERROR(INDEX(Products!$B$2:$B$31,MATCH(B169,Products!$A$2:$A$31,0)),0))</f>
      </c>
      <c r="J169" s="12">
        <f>IF(A169="","",G169-H169-I169-N(F169))</f>
      </c>
      <c r="K169" s="13">
        <f>IF(OR(A169="",N(G169)=0),"",J169/G169)</f>
      </c>
      <c r="L169" s="15">
        <f>IF(A169="","",MONTH(A169))</f>
      </c>
      <c r="M169" s="15">
        <f>IF(A169="","",YEAR(A169))</f>
      </c>
    </row>
    <row r="170" spans="1:13" x14ac:dyDescent="0.25">
      <c r="A170" s="14"/>
      <c r="B170" s="10"/>
      <c r="C170" s="10"/>
      <c r="D170" s="8"/>
      <c r="E170" s="8"/>
      <c r="F170" s="8"/>
      <c r="G170" s="12">
        <f>IF(A170="","",IF(N(C170)=0,1,C170)*N(D170)+N(E170))</f>
      </c>
      <c r="H170" s="12">
        <f>IF(A170="","",Settings!$B$2*IF(N(C170)=0,1,C170)+G170*(Settings!$B$4+Settings!$B$6)+Settings!$B$8)</f>
      </c>
      <c r="I170" s="12">
        <f>IF(A170="","",IF(N(C170)=0,1,C170)*IFERROR(INDEX(Products!$B$2:$B$31,MATCH(B170,Products!$A$2:$A$31,0)),0))</f>
      </c>
      <c r="J170" s="12">
        <f>IF(A170="","",G170-H170-I170-N(F170))</f>
      </c>
      <c r="K170" s="13">
        <f>IF(OR(A170="",N(G170)=0),"",J170/G170)</f>
      </c>
      <c r="L170" s="15">
        <f>IF(A170="","",MONTH(A170))</f>
      </c>
      <c r="M170" s="15">
        <f>IF(A170="","",YEAR(A170))</f>
      </c>
    </row>
    <row r="171" spans="1:13" x14ac:dyDescent="0.25">
      <c r="A171" s="14"/>
      <c r="B171" s="10"/>
      <c r="C171" s="10"/>
      <c r="D171" s="8"/>
      <c r="E171" s="8"/>
      <c r="F171" s="8"/>
      <c r="G171" s="12">
        <f>IF(A171="","",IF(N(C171)=0,1,C171)*N(D171)+N(E171))</f>
      </c>
      <c r="H171" s="12">
        <f>IF(A171="","",Settings!$B$2*IF(N(C171)=0,1,C171)+G171*(Settings!$B$4+Settings!$B$6)+Settings!$B$8)</f>
      </c>
      <c r="I171" s="12">
        <f>IF(A171="","",IF(N(C171)=0,1,C171)*IFERROR(INDEX(Products!$B$2:$B$31,MATCH(B171,Products!$A$2:$A$31,0)),0))</f>
      </c>
      <c r="J171" s="12">
        <f>IF(A171="","",G171-H171-I171-N(F171))</f>
      </c>
      <c r="K171" s="13">
        <f>IF(OR(A171="",N(G171)=0),"",J171/G171)</f>
      </c>
      <c r="L171" s="15">
        <f>IF(A171="","",MONTH(A171))</f>
      </c>
      <c r="M171" s="15">
        <f>IF(A171="","",YEAR(A171))</f>
      </c>
    </row>
    <row r="172" spans="1:13" x14ac:dyDescent="0.25">
      <c r="A172" s="14"/>
      <c r="B172" s="10"/>
      <c r="C172" s="10"/>
      <c r="D172" s="8"/>
      <c r="E172" s="8"/>
      <c r="F172" s="8"/>
      <c r="G172" s="12">
        <f>IF(A172="","",IF(N(C172)=0,1,C172)*N(D172)+N(E172))</f>
      </c>
      <c r="H172" s="12">
        <f>IF(A172="","",Settings!$B$2*IF(N(C172)=0,1,C172)+G172*(Settings!$B$4+Settings!$B$6)+Settings!$B$8)</f>
      </c>
      <c r="I172" s="12">
        <f>IF(A172="","",IF(N(C172)=0,1,C172)*IFERROR(INDEX(Products!$B$2:$B$31,MATCH(B172,Products!$A$2:$A$31,0)),0))</f>
      </c>
      <c r="J172" s="12">
        <f>IF(A172="","",G172-H172-I172-N(F172))</f>
      </c>
      <c r="K172" s="13">
        <f>IF(OR(A172="",N(G172)=0),"",J172/G172)</f>
      </c>
      <c r="L172" s="15">
        <f>IF(A172="","",MONTH(A172))</f>
      </c>
      <c r="M172" s="15">
        <f>IF(A172="","",YEAR(A172))</f>
      </c>
    </row>
    <row r="173" spans="1:13" x14ac:dyDescent="0.25">
      <c r="A173" s="14"/>
      <c r="B173" s="10"/>
      <c r="C173" s="10"/>
      <c r="D173" s="8"/>
      <c r="E173" s="8"/>
      <c r="F173" s="8"/>
      <c r="G173" s="12">
        <f>IF(A173="","",IF(N(C173)=0,1,C173)*N(D173)+N(E173))</f>
      </c>
      <c r="H173" s="12">
        <f>IF(A173="","",Settings!$B$2*IF(N(C173)=0,1,C173)+G173*(Settings!$B$4+Settings!$B$6)+Settings!$B$8)</f>
      </c>
      <c r="I173" s="12">
        <f>IF(A173="","",IF(N(C173)=0,1,C173)*IFERROR(INDEX(Products!$B$2:$B$31,MATCH(B173,Products!$A$2:$A$31,0)),0))</f>
      </c>
      <c r="J173" s="12">
        <f>IF(A173="","",G173-H173-I173-N(F173))</f>
      </c>
      <c r="K173" s="13">
        <f>IF(OR(A173="",N(G173)=0),"",J173/G173)</f>
      </c>
      <c r="L173" s="15">
        <f>IF(A173="","",MONTH(A173))</f>
      </c>
      <c r="M173" s="15">
        <f>IF(A173="","",YEAR(A173))</f>
      </c>
    </row>
    <row r="174" spans="1:13" x14ac:dyDescent="0.25">
      <c r="A174" s="14"/>
      <c r="B174" s="10"/>
      <c r="C174" s="10"/>
      <c r="D174" s="8"/>
      <c r="E174" s="8"/>
      <c r="F174" s="8"/>
      <c r="G174" s="12">
        <f>IF(A174="","",IF(N(C174)=0,1,C174)*N(D174)+N(E174))</f>
      </c>
      <c r="H174" s="12">
        <f>IF(A174="","",Settings!$B$2*IF(N(C174)=0,1,C174)+G174*(Settings!$B$4+Settings!$B$6)+Settings!$B$8)</f>
      </c>
      <c r="I174" s="12">
        <f>IF(A174="","",IF(N(C174)=0,1,C174)*IFERROR(INDEX(Products!$B$2:$B$31,MATCH(B174,Products!$A$2:$A$31,0)),0))</f>
      </c>
      <c r="J174" s="12">
        <f>IF(A174="","",G174-H174-I174-N(F174))</f>
      </c>
      <c r="K174" s="13">
        <f>IF(OR(A174="",N(G174)=0),"",J174/G174)</f>
      </c>
      <c r="L174" s="15">
        <f>IF(A174="","",MONTH(A174))</f>
      </c>
      <c r="M174" s="15">
        <f>IF(A174="","",YEAR(A174))</f>
      </c>
    </row>
    <row r="175" spans="1:13" x14ac:dyDescent="0.25">
      <c r="A175" s="14"/>
      <c r="B175" s="10"/>
      <c r="C175" s="10"/>
      <c r="D175" s="8"/>
      <c r="E175" s="8"/>
      <c r="F175" s="8"/>
      <c r="G175" s="12">
        <f>IF(A175="","",IF(N(C175)=0,1,C175)*N(D175)+N(E175))</f>
      </c>
      <c r="H175" s="12">
        <f>IF(A175="","",Settings!$B$2*IF(N(C175)=0,1,C175)+G175*(Settings!$B$4+Settings!$B$6)+Settings!$B$8)</f>
      </c>
      <c r="I175" s="12">
        <f>IF(A175="","",IF(N(C175)=0,1,C175)*IFERROR(INDEX(Products!$B$2:$B$31,MATCH(B175,Products!$A$2:$A$31,0)),0))</f>
      </c>
      <c r="J175" s="12">
        <f>IF(A175="","",G175-H175-I175-N(F175))</f>
      </c>
      <c r="K175" s="13">
        <f>IF(OR(A175="",N(G175)=0),"",J175/G175)</f>
      </c>
      <c r="L175" s="15">
        <f>IF(A175="","",MONTH(A175))</f>
      </c>
      <c r="M175" s="15">
        <f>IF(A175="","",YEAR(A175))</f>
      </c>
    </row>
    <row r="176" spans="1:13" x14ac:dyDescent="0.25">
      <c r="A176" s="14"/>
      <c r="B176" s="10"/>
      <c r="C176" s="10"/>
      <c r="D176" s="8"/>
      <c r="E176" s="8"/>
      <c r="F176" s="8"/>
      <c r="G176" s="12">
        <f>IF(A176="","",IF(N(C176)=0,1,C176)*N(D176)+N(E176))</f>
      </c>
      <c r="H176" s="12">
        <f>IF(A176="","",Settings!$B$2*IF(N(C176)=0,1,C176)+G176*(Settings!$B$4+Settings!$B$6)+Settings!$B$8)</f>
      </c>
      <c r="I176" s="12">
        <f>IF(A176="","",IF(N(C176)=0,1,C176)*IFERROR(INDEX(Products!$B$2:$B$31,MATCH(B176,Products!$A$2:$A$31,0)),0))</f>
      </c>
      <c r="J176" s="12">
        <f>IF(A176="","",G176-H176-I176-N(F176))</f>
      </c>
      <c r="K176" s="13">
        <f>IF(OR(A176="",N(G176)=0),"",J176/G176)</f>
      </c>
      <c r="L176" s="15">
        <f>IF(A176="","",MONTH(A176))</f>
      </c>
      <c r="M176" s="15">
        <f>IF(A176="","",YEAR(A176))</f>
      </c>
    </row>
    <row r="177" spans="1:13" x14ac:dyDescent="0.25">
      <c r="A177" s="14"/>
      <c r="B177" s="10"/>
      <c r="C177" s="10"/>
      <c r="D177" s="8"/>
      <c r="E177" s="8"/>
      <c r="F177" s="8"/>
      <c r="G177" s="12">
        <f>IF(A177="","",IF(N(C177)=0,1,C177)*N(D177)+N(E177))</f>
      </c>
      <c r="H177" s="12">
        <f>IF(A177="","",Settings!$B$2*IF(N(C177)=0,1,C177)+G177*(Settings!$B$4+Settings!$B$6)+Settings!$B$8)</f>
      </c>
      <c r="I177" s="12">
        <f>IF(A177="","",IF(N(C177)=0,1,C177)*IFERROR(INDEX(Products!$B$2:$B$31,MATCH(B177,Products!$A$2:$A$31,0)),0))</f>
      </c>
      <c r="J177" s="12">
        <f>IF(A177="","",G177-H177-I177-N(F177))</f>
      </c>
      <c r="K177" s="13">
        <f>IF(OR(A177="",N(G177)=0),"",J177/G177)</f>
      </c>
      <c r="L177" s="15">
        <f>IF(A177="","",MONTH(A177))</f>
      </c>
      <c r="M177" s="15">
        <f>IF(A177="","",YEAR(A177))</f>
      </c>
    </row>
    <row r="178" spans="1:13" x14ac:dyDescent="0.25">
      <c r="A178" s="14"/>
      <c r="B178" s="10"/>
      <c r="C178" s="10"/>
      <c r="D178" s="8"/>
      <c r="E178" s="8"/>
      <c r="F178" s="8"/>
      <c r="G178" s="12">
        <f>IF(A178="","",IF(N(C178)=0,1,C178)*N(D178)+N(E178))</f>
      </c>
      <c r="H178" s="12">
        <f>IF(A178="","",Settings!$B$2*IF(N(C178)=0,1,C178)+G178*(Settings!$B$4+Settings!$B$6)+Settings!$B$8)</f>
      </c>
      <c r="I178" s="12">
        <f>IF(A178="","",IF(N(C178)=0,1,C178)*IFERROR(INDEX(Products!$B$2:$B$31,MATCH(B178,Products!$A$2:$A$31,0)),0))</f>
      </c>
      <c r="J178" s="12">
        <f>IF(A178="","",G178-H178-I178-N(F178))</f>
      </c>
      <c r="K178" s="13">
        <f>IF(OR(A178="",N(G178)=0),"",J178/G178)</f>
      </c>
      <c r="L178" s="15">
        <f>IF(A178="","",MONTH(A178))</f>
      </c>
      <c r="M178" s="15">
        <f>IF(A178="","",YEAR(A178))</f>
      </c>
    </row>
    <row r="179" spans="1:13" x14ac:dyDescent="0.25">
      <c r="A179" s="14"/>
      <c r="B179" s="10"/>
      <c r="C179" s="10"/>
      <c r="D179" s="8"/>
      <c r="E179" s="8"/>
      <c r="F179" s="8"/>
      <c r="G179" s="12">
        <f>IF(A179="","",IF(N(C179)=0,1,C179)*N(D179)+N(E179))</f>
      </c>
      <c r="H179" s="12">
        <f>IF(A179="","",Settings!$B$2*IF(N(C179)=0,1,C179)+G179*(Settings!$B$4+Settings!$B$6)+Settings!$B$8)</f>
      </c>
      <c r="I179" s="12">
        <f>IF(A179="","",IF(N(C179)=0,1,C179)*IFERROR(INDEX(Products!$B$2:$B$31,MATCH(B179,Products!$A$2:$A$31,0)),0))</f>
      </c>
      <c r="J179" s="12">
        <f>IF(A179="","",G179-H179-I179-N(F179))</f>
      </c>
      <c r="K179" s="13">
        <f>IF(OR(A179="",N(G179)=0),"",J179/G179)</f>
      </c>
      <c r="L179" s="15">
        <f>IF(A179="","",MONTH(A179))</f>
      </c>
      <c r="M179" s="15">
        <f>IF(A179="","",YEAR(A179))</f>
      </c>
    </row>
    <row r="180" spans="1:13" x14ac:dyDescent="0.25">
      <c r="A180" s="14"/>
      <c r="B180" s="10"/>
      <c r="C180" s="10"/>
      <c r="D180" s="8"/>
      <c r="E180" s="8"/>
      <c r="F180" s="8"/>
      <c r="G180" s="12">
        <f>IF(A180="","",IF(N(C180)=0,1,C180)*N(D180)+N(E180))</f>
      </c>
      <c r="H180" s="12">
        <f>IF(A180="","",Settings!$B$2*IF(N(C180)=0,1,C180)+G180*(Settings!$B$4+Settings!$B$6)+Settings!$B$8)</f>
      </c>
      <c r="I180" s="12">
        <f>IF(A180="","",IF(N(C180)=0,1,C180)*IFERROR(INDEX(Products!$B$2:$B$31,MATCH(B180,Products!$A$2:$A$31,0)),0))</f>
      </c>
      <c r="J180" s="12">
        <f>IF(A180="","",G180-H180-I180-N(F180))</f>
      </c>
      <c r="K180" s="13">
        <f>IF(OR(A180="",N(G180)=0),"",J180/G180)</f>
      </c>
      <c r="L180" s="15">
        <f>IF(A180="","",MONTH(A180))</f>
      </c>
      <c r="M180" s="15">
        <f>IF(A180="","",YEAR(A180))</f>
      </c>
    </row>
    <row r="181" spans="1:13" x14ac:dyDescent="0.25">
      <c r="A181" s="14"/>
      <c r="B181" s="10"/>
      <c r="C181" s="10"/>
      <c r="D181" s="8"/>
      <c r="E181" s="8"/>
      <c r="F181" s="8"/>
      <c r="G181" s="12">
        <f>IF(A181="","",IF(N(C181)=0,1,C181)*N(D181)+N(E181))</f>
      </c>
      <c r="H181" s="12">
        <f>IF(A181="","",Settings!$B$2*IF(N(C181)=0,1,C181)+G181*(Settings!$B$4+Settings!$B$6)+Settings!$B$8)</f>
      </c>
      <c r="I181" s="12">
        <f>IF(A181="","",IF(N(C181)=0,1,C181)*IFERROR(INDEX(Products!$B$2:$B$31,MATCH(B181,Products!$A$2:$A$31,0)),0))</f>
      </c>
      <c r="J181" s="12">
        <f>IF(A181="","",G181-H181-I181-N(F181))</f>
      </c>
      <c r="K181" s="13">
        <f>IF(OR(A181="",N(G181)=0),"",J181/G181)</f>
      </c>
      <c r="L181" s="15">
        <f>IF(A181="","",MONTH(A181))</f>
      </c>
      <c r="M181" s="15">
        <f>IF(A181="","",YEAR(A181))</f>
      </c>
    </row>
    <row r="182" spans="1:13" x14ac:dyDescent="0.25">
      <c r="A182" s="14"/>
      <c r="B182" s="10"/>
      <c r="C182" s="10"/>
      <c r="D182" s="8"/>
      <c r="E182" s="8"/>
      <c r="F182" s="8"/>
      <c r="G182" s="12">
        <f>IF(A182="","",IF(N(C182)=0,1,C182)*N(D182)+N(E182))</f>
      </c>
      <c r="H182" s="12">
        <f>IF(A182="","",Settings!$B$2*IF(N(C182)=0,1,C182)+G182*(Settings!$B$4+Settings!$B$6)+Settings!$B$8)</f>
      </c>
      <c r="I182" s="12">
        <f>IF(A182="","",IF(N(C182)=0,1,C182)*IFERROR(INDEX(Products!$B$2:$B$31,MATCH(B182,Products!$A$2:$A$31,0)),0))</f>
      </c>
      <c r="J182" s="12">
        <f>IF(A182="","",G182-H182-I182-N(F182))</f>
      </c>
      <c r="K182" s="13">
        <f>IF(OR(A182="",N(G182)=0),"",J182/G182)</f>
      </c>
      <c r="L182" s="15">
        <f>IF(A182="","",MONTH(A182))</f>
      </c>
      <c r="M182" s="15">
        <f>IF(A182="","",YEAR(A182))</f>
      </c>
    </row>
    <row r="183" spans="1:13" x14ac:dyDescent="0.25">
      <c r="A183" s="14"/>
      <c r="B183" s="10"/>
      <c r="C183" s="10"/>
      <c r="D183" s="8"/>
      <c r="E183" s="8"/>
      <c r="F183" s="8"/>
      <c r="G183" s="12">
        <f>IF(A183="","",IF(N(C183)=0,1,C183)*N(D183)+N(E183))</f>
      </c>
      <c r="H183" s="12">
        <f>IF(A183="","",Settings!$B$2*IF(N(C183)=0,1,C183)+G183*(Settings!$B$4+Settings!$B$6)+Settings!$B$8)</f>
      </c>
      <c r="I183" s="12">
        <f>IF(A183="","",IF(N(C183)=0,1,C183)*IFERROR(INDEX(Products!$B$2:$B$31,MATCH(B183,Products!$A$2:$A$31,0)),0))</f>
      </c>
      <c r="J183" s="12">
        <f>IF(A183="","",G183-H183-I183-N(F183))</f>
      </c>
      <c r="K183" s="13">
        <f>IF(OR(A183="",N(G183)=0),"",J183/G183)</f>
      </c>
      <c r="L183" s="15">
        <f>IF(A183="","",MONTH(A183))</f>
      </c>
      <c r="M183" s="15">
        <f>IF(A183="","",YEAR(A183))</f>
      </c>
    </row>
    <row r="184" spans="1:13" x14ac:dyDescent="0.25">
      <c r="A184" s="14"/>
      <c r="B184" s="10"/>
      <c r="C184" s="10"/>
      <c r="D184" s="8"/>
      <c r="E184" s="8"/>
      <c r="F184" s="8"/>
      <c r="G184" s="12">
        <f>IF(A184="","",IF(N(C184)=0,1,C184)*N(D184)+N(E184))</f>
      </c>
      <c r="H184" s="12">
        <f>IF(A184="","",Settings!$B$2*IF(N(C184)=0,1,C184)+G184*(Settings!$B$4+Settings!$B$6)+Settings!$B$8)</f>
      </c>
      <c r="I184" s="12">
        <f>IF(A184="","",IF(N(C184)=0,1,C184)*IFERROR(INDEX(Products!$B$2:$B$31,MATCH(B184,Products!$A$2:$A$31,0)),0))</f>
      </c>
      <c r="J184" s="12">
        <f>IF(A184="","",G184-H184-I184-N(F184))</f>
      </c>
      <c r="K184" s="13">
        <f>IF(OR(A184="",N(G184)=0),"",J184/G184)</f>
      </c>
      <c r="L184" s="15">
        <f>IF(A184="","",MONTH(A184))</f>
      </c>
      <c r="M184" s="15">
        <f>IF(A184="","",YEAR(A184))</f>
      </c>
    </row>
    <row r="185" spans="1:13" x14ac:dyDescent="0.25">
      <c r="A185" s="14"/>
      <c r="B185" s="10"/>
      <c r="C185" s="10"/>
      <c r="D185" s="8"/>
      <c r="E185" s="8"/>
      <c r="F185" s="8"/>
      <c r="G185" s="12">
        <f>IF(A185="","",IF(N(C185)=0,1,C185)*N(D185)+N(E185))</f>
      </c>
      <c r="H185" s="12">
        <f>IF(A185="","",Settings!$B$2*IF(N(C185)=0,1,C185)+G185*(Settings!$B$4+Settings!$B$6)+Settings!$B$8)</f>
      </c>
      <c r="I185" s="12">
        <f>IF(A185="","",IF(N(C185)=0,1,C185)*IFERROR(INDEX(Products!$B$2:$B$31,MATCH(B185,Products!$A$2:$A$31,0)),0))</f>
      </c>
      <c r="J185" s="12">
        <f>IF(A185="","",G185-H185-I185-N(F185))</f>
      </c>
      <c r="K185" s="13">
        <f>IF(OR(A185="",N(G185)=0),"",J185/G185)</f>
      </c>
      <c r="L185" s="15">
        <f>IF(A185="","",MONTH(A185))</f>
      </c>
      <c r="M185" s="15">
        <f>IF(A185="","",YEAR(A185))</f>
      </c>
    </row>
    <row r="186" spans="1:13" x14ac:dyDescent="0.25">
      <c r="A186" s="14"/>
      <c r="B186" s="10"/>
      <c r="C186" s="10"/>
      <c r="D186" s="8"/>
      <c r="E186" s="8"/>
      <c r="F186" s="8"/>
      <c r="G186" s="12">
        <f>IF(A186="","",IF(N(C186)=0,1,C186)*N(D186)+N(E186))</f>
      </c>
      <c r="H186" s="12">
        <f>IF(A186="","",Settings!$B$2*IF(N(C186)=0,1,C186)+G186*(Settings!$B$4+Settings!$B$6)+Settings!$B$8)</f>
      </c>
      <c r="I186" s="12">
        <f>IF(A186="","",IF(N(C186)=0,1,C186)*IFERROR(INDEX(Products!$B$2:$B$31,MATCH(B186,Products!$A$2:$A$31,0)),0))</f>
      </c>
      <c r="J186" s="12">
        <f>IF(A186="","",G186-H186-I186-N(F186))</f>
      </c>
      <c r="K186" s="13">
        <f>IF(OR(A186="",N(G186)=0),"",J186/G186)</f>
      </c>
      <c r="L186" s="15">
        <f>IF(A186="","",MONTH(A186))</f>
      </c>
      <c r="M186" s="15">
        <f>IF(A186="","",YEAR(A186))</f>
      </c>
    </row>
    <row r="187" spans="1:13" x14ac:dyDescent="0.25">
      <c r="A187" s="14"/>
      <c r="B187" s="10"/>
      <c r="C187" s="10"/>
      <c r="D187" s="8"/>
      <c r="E187" s="8"/>
      <c r="F187" s="8"/>
      <c r="G187" s="12">
        <f>IF(A187="","",IF(N(C187)=0,1,C187)*N(D187)+N(E187))</f>
      </c>
      <c r="H187" s="12">
        <f>IF(A187="","",Settings!$B$2*IF(N(C187)=0,1,C187)+G187*(Settings!$B$4+Settings!$B$6)+Settings!$B$8)</f>
      </c>
      <c r="I187" s="12">
        <f>IF(A187="","",IF(N(C187)=0,1,C187)*IFERROR(INDEX(Products!$B$2:$B$31,MATCH(B187,Products!$A$2:$A$31,0)),0))</f>
      </c>
      <c r="J187" s="12">
        <f>IF(A187="","",G187-H187-I187-N(F187))</f>
      </c>
      <c r="K187" s="13">
        <f>IF(OR(A187="",N(G187)=0),"",J187/G187)</f>
      </c>
      <c r="L187" s="15">
        <f>IF(A187="","",MONTH(A187))</f>
      </c>
      <c r="M187" s="15">
        <f>IF(A187="","",YEAR(A187))</f>
      </c>
    </row>
    <row r="188" spans="1:13" x14ac:dyDescent="0.25">
      <c r="A188" s="14"/>
      <c r="B188" s="10"/>
      <c r="C188" s="10"/>
      <c r="D188" s="8"/>
      <c r="E188" s="8"/>
      <c r="F188" s="8"/>
      <c r="G188" s="12">
        <f>IF(A188="","",IF(N(C188)=0,1,C188)*N(D188)+N(E188))</f>
      </c>
      <c r="H188" s="12">
        <f>IF(A188="","",Settings!$B$2*IF(N(C188)=0,1,C188)+G188*(Settings!$B$4+Settings!$B$6)+Settings!$B$8)</f>
      </c>
      <c r="I188" s="12">
        <f>IF(A188="","",IF(N(C188)=0,1,C188)*IFERROR(INDEX(Products!$B$2:$B$31,MATCH(B188,Products!$A$2:$A$31,0)),0))</f>
      </c>
      <c r="J188" s="12">
        <f>IF(A188="","",G188-H188-I188-N(F188))</f>
      </c>
      <c r="K188" s="13">
        <f>IF(OR(A188="",N(G188)=0),"",J188/G188)</f>
      </c>
      <c r="L188" s="15">
        <f>IF(A188="","",MONTH(A188))</f>
      </c>
      <c r="M188" s="15">
        <f>IF(A188="","",YEAR(A188))</f>
      </c>
    </row>
    <row r="189" spans="1:13" x14ac:dyDescent="0.25">
      <c r="A189" s="14"/>
      <c r="B189" s="10"/>
      <c r="C189" s="10"/>
      <c r="D189" s="8"/>
      <c r="E189" s="8"/>
      <c r="F189" s="8"/>
      <c r="G189" s="12">
        <f>IF(A189="","",IF(N(C189)=0,1,C189)*N(D189)+N(E189))</f>
      </c>
      <c r="H189" s="12">
        <f>IF(A189="","",Settings!$B$2*IF(N(C189)=0,1,C189)+G189*(Settings!$B$4+Settings!$B$6)+Settings!$B$8)</f>
      </c>
      <c r="I189" s="12">
        <f>IF(A189="","",IF(N(C189)=0,1,C189)*IFERROR(INDEX(Products!$B$2:$B$31,MATCH(B189,Products!$A$2:$A$31,0)),0))</f>
      </c>
      <c r="J189" s="12">
        <f>IF(A189="","",G189-H189-I189-N(F189))</f>
      </c>
      <c r="K189" s="13">
        <f>IF(OR(A189="",N(G189)=0),"",J189/G189)</f>
      </c>
      <c r="L189" s="15">
        <f>IF(A189="","",MONTH(A189))</f>
      </c>
      <c r="M189" s="15">
        <f>IF(A189="","",YEAR(A189))</f>
      </c>
    </row>
    <row r="190" spans="1:13" x14ac:dyDescent="0.25">
      <c r="A190" s="14"/>
      <c r="B190" s="10"/>
      <c r="C190" s="10"/>
      <c r="D190" s="8"/>
      <c r="E190" s="8"/>
      <c r="F190" s="8"/>
      <c r="G190" s="12">
        <f>IF(A190="","",IF(N(C190)=0,1,C190)*N(D190)+N(E190))</f>
      </c>
      <c r="H190" s="12">
        <f>IF(A190="","",Settings!$B$2*IF(N(C190)=0,1,C190)+G190*(Settings!$B$4+Settings!$B$6)+Settings!$B$8)</f>
      </c>
      <c r="I190" s="12">
        <f>IF(A190="","",IF(N(C190)=0,1,C190)*IFERROR(INDEX(Products!$B$2:$B$31,MATCH(B190,Products!$A$2:$A$31,0)),0))</f>
      </c>
      <c r="J190" s="12">
        <f>IF(A190="","",G190-H190-I190-N(F190))</f>
      </c>
      <c r="K190" s="13">
        <f>IF(OR(A190="",N(G190)=0),"",J190/G190)</f>
      </c>
      <c r="L190" s="15">
        <f>IF(A190="","",MONTH(A190))</f>
      </c>
      <c r="M190" s="15">
        <f>IF(A190="","",YEAR(A190))</f>
      </c>
    </row>
    <row r="191" spans="1:13" x14ac:dyDescent="0.25">
      <c r="A191" s="14"/>
      <c r="B191" s="10"/>
      <c r="C191" s="10"/>
      <c r="D191" s="8"/>
      <c r="E191" s="8"/>
      <c r="F191" s="8"/>
      <c r="G191" s="12">
        <f>IF(A191="","",IF(N(C191)=0,1,C191)*N(D191)+N(E191))</f>
      </c>
      <c r="H191" s="12">
        <f>IF(A191="","",Settings!$B$2*IF(N(C191)=0,1,C191)+G191*(Settings!$B$4+Settings!$B$6)+Settings!$B$8)</f>
      </c>
      <c r="I191" s="12">
        <f>IF(A191="","",IF(N(C191)=0,1,C191)*IFERROR(INDEX(Products!$B$2:$B$31,MATCH(B191,Products!$A$2:$A$31,0)),0))</f>
      </c>
      <c r="J191" s="12">
        <f>IF(A191="","",G191-H191-I191-N(F191))</f>
      </c>
      <c r="K191" s="13">
        <f>IF(OR(A191="",N(G191)=0),"",J191/G191)</f>
      </c>
      <c r="L191" s="15">
        <f>IF(A191="","",MONTH(A191))</f>
      </c>
      <c r="M191" s="15">
        <f>IF(A191="","",YEAR(A191))</f>
      </c>
    </row>
    <row r="192" spans="1:13" x14ac:dyDescent="0.25">
      <c r="A192" s="14"/>
      <c r="B192" s="10"/>
      <c r="C192" s="10"/>
      <c r="D192" s="8"/>
      <c r="E192" s="8"/>
      <c r="F192" s="8"/>
      <c r="G192" s="12">
        <f>IF(A192="","",IF(N(C192)=0,1,C192)*N(D192)+N(E192))</f>
      </c>
      <c r="H192" s="12">
        <f>IF(A192="","",Settings!$B$2*IF(N(C192)=0,1,C192)+G192*(Settings!$B$4+Settings!$B$6)+Settings!$B$8)</f>
      </c>
      <c r="I192" s="12">
        <f>IF(A192="","",IF(N(C192)=0,1,C192)*IFERROR(INDEX(Products!$B$2:$B$31,MATCH(B192,Products!$A$2:$A$31,0)),0))</f>
      </c>
      <c r="J192" s="12">
        <f>IF(A192="","",G192-H192-I192-N(F192))</f>
      </c>
      <c r="K192" s="13">
        <f>IF(OR(A192="",N(G192)=0),"",J192/G192)</f>
      </c>
      <c r="L192" s="15">
        <f>IF(A192="","",MONTH(A192))</f>
      </c>
      <c r="M192" s="15">
        <f>IF(A192="","",YEAR(A192))</f>
      </c>
    </row>
    <row r="193" spans="1:13" x14ac:dyDescent="0.25">
      <c r="A193" s="14"/>
      <c r="B193" s="10"/>
      <c r="C193" s="10"/>
      <c r="D193" s="8"/>
      <c r="E193" s="8"/>
      <c r="F193" s="8"/>
      <c r="G193" s="12">
        <f>IF(A193="","",IF(N(C193)=0,1,C193)*N(D193)+N(E193))</f>
      </c>
      <c r="H193" s="12">
        <f>IF(A193="","",Settings!$B$2*IF(N(C193)=0,1,C193)+G193*(Settings!$B$4+Settings!$B$6)+Settings!$B$8)</f>
      </c>
      <c r="I193" s="12">
        <f>IF(A193="","",IF(N(C193)=0,1,C193)*IFERROR(INDEX(Products!$B$2:$B$31,MATCH(B193,Products!$A$2:$A$31,0)),0))</f>
      </c>
      <c r="J193" s="12">
        <f>IF(A193="","",G193-H193-I193-N(F193))</f>
      </c>
      <c r="K193" s="13">
        <f>IF(OR(A193="",N(G193)=0),"",J193/G193)</f>
      </c>
      <c r="L193" s="15">
        <f>IF(A193="","",MONTH(A193))</f>
      </c>
      <c r="M193" s="15">
        <f>IF(A193="","",YEAR(A193))</f>
      </c>
    </row>
    <row r="194" spans="1:13" x14ac:dyDescent="0.25">
      <c r="A194" s="14"/>
      <c r="B194" s="10"/>
      <c r="C194" s="10"/>
      <c r="D194" s="8"/>
      <c r="E194" s="8"/>
      <c r="F194" s="8"/>
      <c r="G194" s="12">
        <f>IF(A194="","",IF(N(C194)=0,1,C194)*N(D194)+N(E194))</f>
      </c>
      <c r="H194" s="12">
        <f>IF(A194="","",Settings!$B$2*IF(N(C194)=0,1,C194)+G194*(Settings!$B$4+Settings!$B$6)+Settings!$B$8)</f>
      </c>
      <c r="I194" s="12">
        <f>IF(A194="","",IF(N(C194)=0,1,C194)*IFERROR(INDEX(Products!$B$2:$B$31,MATCH(B194,Products!$A$2:$A$31,0)),0))</f>
      </c>
      <c r="J194" s="12">
        <f>IF(A194="","",G194-H194-I194-N(F194))</f>
      </c>
      <c r="K194" s="13">
        <f>IF(OR(A194="",N(G194)=0),"",J194/G194)</f>
      </c>
      <c r="L194" s="15">
        <f>IF(A194="","",MONTH(A194))</f>
      </c>
      <c r="M194" s="15">
        <f>IF(A194="","",YEAR(A194))</f>
      </c>
    </row>
    <row r="195" spans="1:13" x14ac:dyDescent="0.25">
      <c r="A195" s="14"/>
      <c r="B195" s="10"/>
      <c r="C195" s="10"/>
      <c r="D195" s="8"/>
      <c r="E195" s="8"/>
      <c r="F195" s="8"/>
      <c r="G195" s="12">
        <f>IF(A195="","",IF(N(C195)=0,1,C195)*N(D195)+N(E195))</f>
      </c>
      <c r="H195" s="12">
        <f>IF(A195="","",Settings!$B$2*IF(N(C195)=0,1,C195)+G195*(Settings!$B$4+Settings!$B$6)+Settings!$B$8)</f>
      </c>
      <c r="I195" s="12">
        <f>IF(A195="","",IF(N(C195)=0,1,C195)*IFERROR(INDEX(Products!$B$2:$B$31,MATCH(B195,Products!$A$2:$A$31,0)),0))</f>
      </c>
      <c r="J195" s="12">
        <f>IF(A195="","",G195-H195-I195-N(F195))</f>
      </c>
      <c r="K195" s="13">
        <f>IF(OR(A195="",N(G195)=0),"",J195/G195)</f>
      </c>
      <c r="L195" s="15">
        <f>IF(A195="","",MONTH(A195))</f>
      </c>
      <c r="M195" s="15">
        <f>IF(A195="","",YEAR(A195))</f>
      </c>
    </row>
    <row r="196" spans="1:13" x14ac:dyDescent="0.25">
      <c r="A196" s="14"/>
      <c r="B196" s="10"/>
      <c r="C196" s="10"/>
      <c r="D196" s="8"/>
      <c r="E196" s="8"/>
      <c r="F196" s="8"/>
      <c r="G196" s="12">
        <f>IF(A196="","",IF(N(C196)=0,1,C196)*N(D196)+N(E196))</f>
      </c>
      <c r="H196" s="12">
        <f>IF(A196="","",Settings!$B$2*IF(N(C196)=0,1,C196)+G196*(Settings!$B$4+Settings!$B$6)+Settings!$B$8)</f>
      </c>
      <c r="I196" s="12">
        <f>IF(A196="","",IF(N(C196)=0,1,C196)*IFERROR(INDEX(Products!$B$2:$B$31,MATCH(B196,Products!$A$2:$A$31,0)),0))</f>
      </c>
      <c r="J196" s="12">
        <f>IF(A196="","",G196-H196-I196-N(F196))</f>
      </c>
      <c r="K196" s="13">
        <f>IF(OR(A196="",N(G196)=0),"",J196/G196)</f>
      </c>
      <c r="L196" s="15">
        <f>IF(A196="","",MONTH(A196))</f>
      </c>
      <c r="M196" s="15">
        <f>IF(A196="","",YEAR(A196))</f>
      </c>
    </row>
    <row r="197" spans="1:13" x14ac:dyDescent="0.25">
      <c r="A197" s="14"/>
      <c r="B197" s="10"/>
      <c r="C197" s="10"/>
      <c r="D197" s="8"/>
      <c r="E197" s="8"/>
      <c r="F197" s="8"/>
      <c r="G197" s="12">
        <f>IF(A197="","",IF(N(C197)=0,1,C197)*N(D197)+N(E197))</f>
      </c>
      <c r="H197" s="12">
        <f>IF(A197="","",Settings!$B$2*IF(N(C197)=0,1,C197)+G197*(Settings!$B$4+Settings!$B$6)+Settings!$B$8)</f>
      </c>
      <c r="I197" s="12">
        <f>IF(A197="","",IF(N(C197)=0,1,C197)*IFERROR(INDEX(Products!$B$2:$B$31,MATCH(B197,Products!$A$2:$A$31,0)),0))</f>
      </c>
      <c r="J197" s="12">
        <f>IF(A197="","",G197-H197-I197-N(F197))</f>
      </c>
      <c r="K197" s="13">
        <f>IF(OR(A197="",N(G197)=0),"",J197/G197)</f>
      </c>
      <c r="L197" s="15">
        <f>IF(A197="","",MONTH(A197))</f>
      </c>
      <c r="M197" s="15">
        <f>IF(A197="","",YEAR(A197))</f>
      </c>
    </row>
    <row r="198" spans="1:13" x14ac:dyDescent="0.25">
      <c r="A198" s="14"/>
      <c r="B198" s="10"/>
      <c r="C198" s="10"/>
      <c r="D198" s="8"/>
      <c r="E198" s="8"/>
      <c r="F198" s="8"/>
      <c r="G198" s="12">
        <f>IF(A198="","",IF(N(C198)=0,1,C198)*N(D198)+N(E198))</f>
      </c>
      <c r="H198" s="12">
        <f>IF(A198="","",Settings!$B$2*IF(N(C198)=0,1,C198)+G198*(Settings!$B$4+Settings!$B$6)+Settings!$B$8)</f>
      </c>
      <c r="I198" s="12">
        <f>IF(A198="","",IF(N(C198)=0,1,C198)*IFERROR(INDEX(Products!$B$2:$B$31,MATCH(B198,Products!$A$2:$A$31,0)),0))</f>
      </c>
      <c r="J198" s="12">
        <f>IF(A198="","",G198-H198-I198-N(F198))</f>
      </c>
      <c r="K198" s="13">
        <f>IF(OR(A198="",N(G198)=0),"",J198/G198)</f>
      </c>
      <c r="L198" s="15">
        <f>IF(A198="","",MONTH(A198))</f>
      </c>
      <c r="M198" s="15">
        <f>IF(A198="","",YEAR(A198))</f>
      </c>
    </row>
    <row r="199" spans="1:13" x14ac:dyDescent="0.25">
      <c r="A199" s="14"/>
      <c r="B199" s="10"/>
      <c r="C199" s="10"/>
      <c r="D199" s="8"/>
      <c r="E199" s="8"/>
      <c r="F199" s="8"/>
      <c r="G199" s="12">
        <f>IF(A199="","",IF(N(C199)=0,1,C199)*N(D199)+N(E199))</f>
      </c>
      <c r="H199" s="12">
        <f>IF(A199="","",Settings!$B$2*IF(N(C199)=0,1,C199)+G199*(Settings!$B$4+Settings!$B$6)+Settings!$B$8)</f>
      </c>
      <c r="I199" s="12">
        <f>IF(A199="","",IF(N(C199)=0,1,C199)*IFERROR(INDEX(Products!$B$2:$B$31,MATCH(B199,Products!$A$2:$A$31,0)),0))</f>
      </c>
      <c r="J199" s="12">
        <f>IF(A199="","",G199-H199-I199-N(F199))</f>
      </c>
      <c r="K199" s="13">
        <f>IF(OR(A199="",N(G199)=0),"",J199/G199)</f>
      </c>
      <c r="L199" s="15">
        <f>IF(A199="","",MONTH(A199))</f>
      </c>
      <c r="M199" s="15">
        <f>IF(A199="","",YEAR(A199))</f>
      </c>
    </row>
    <row r="200" spans="1:13" x14ac:dyDescent="0.25">
      <c r="A200" s="14"/>
      <c r="B200" s="10"/>
      <c r="C200" s="10"/>
      <c r="D200" s="8"/>
      <c r="E200" s="8"/>
      <c r="F200" s="8"/>
      <c r="G200" s="12">
        <f>IF(A200="","",IF(N(C200)=0,1,C200)*N(D200)+N(E200))</f>
      </c>
      <c r="H200" s="12">
        <f>IF(A200="","",Settings!$B$2*IF(N(C200)=0,1,C200)+G200*(Settings!$B$4+Settings!$B$6)+Settings!$B$8)</f>
      </c>
      <c r="I200" s="12">
        <f>IF(A200="","",IF(N(C200)=0,1,C200)*IFERROR(INDEX(Products!$B$2:$B$31,MATCH(B200,Products!$A$2:$A$31,0)),0))</f>
      </c>
      <c r="J200" s="12">
        <f>IF(A200="","",G200-H200-I200-N(F200))</f>
      </c>
      <c r="K200" s="13">
        <f>IF(OR(A200="",N(G200)=0),"",J200/G200)</f>
      </c>
      <c r="L200" s="15">
        <f>IF(A200="","",MONTH(A200))</f>
      </c>
      <c r="M200" s="15">
        <f>IF(A200="","",YEAR(A200))</f>
      </c>
    </row>
    <row r="201" spans="1:13" x14ac:dyDescent="0.25">
      <c r="A201" s="14"/>
      <c r="B201" s="10"/>
      <c r="C201" s="10"/>
      <c r="D201" s="8"/>
      <c r="E201" s="8"/>
      <c r="F201" s="8"/>
      <c r="G201" s="12">
        <f>IF(A201="","",IF(N(C201)=0,1,C201)*N(D201)+N(E201))</f>
      </c>
      <c r="H201" s="12">
        <f>IF(A201="","",Settings!$B$2*IF(N(C201)=0,1,C201)+G201*(Settings!$B$4+Settings!$B$6)+Settings!$B$8)</f>
      </c>
      <c r="I201" s="12">
        <f>IF(A201="","",IF(N(C201)=0,1,C201)*IFERROR(INDEX(Products!$B$2:$B$31,MATCH(B201,Products!$A$2:$A$31,0)),0))</f>
      </c>
      <c r="J201" s="12">
        <f>IF(A201="","",G201-H201-I201-N(F201))</f>
      </c>
      <c r="K201" s="13">
        <f>IF(OR(A201="",N(G201)=0),"",J201/G201)</f>
      </c>
      <c r="L201" s="15">
        <f>IF(A201="","",MONTH(A201))</f>
      </c>
      <c r="M201" s="15">
        <f>IF(A201="","",YEAR(A201))</f>
      </c>
    </row>
    <row r="202" spans="1:13" x14ac:dyDescent="0.25">
      <c r="A202" s="14"/>
      <c r="B202" s="10"/>
      <c r="C202" s="10"/>
      <c r="D202" s="8"/>
      <c r="E202" s="8"/>
      <c r="F202" s="8"/>
      <c r="G202" s="12">
        <f>IF(A202="","",IF(N(C202)=0,1,C202)*N(D202)+N(E202))</f>
      </c>
      <c r="H202" s="12">
        <f>IF(A202="","",Settings!$B$2*IF(N(C202)=0,1,C202)+G202*(Settings!$B$4+Settings!$B$6)+Settings!$B$8)</f>
      </c>
      <c r="I202" s="12">
        <f>IF(A202="","",IF(N(C202)=0,1,C202)*IFERROR(INDEX(Products!$B$2:$B$31,MATCH(B202,Products!$A$2:$A$31,0)),0))</f>
      </c>
      <c r="J202" s="12">
        <f>IF(A202="","",G202-H202-I202-N(F202))</f>
      </c>
      <c r="K202" s="13">
        <f>IF(OR(A202="",N(G202)=0),"",J202/G202)</f>
      </c>
      <c r="L202" s="15">
        <f>IF(A202="","",MONTH(A202))</f>
      </c>
      <c r="M202" s="15">
        <f>IF(A202="","",YEAR(A202))</f>
      </c>
    </row>
    <row r="203" spans="1:13" x14ac:dyDescent="0.25">
      <c r="A203" s="14"/>
      <c r="B203" s="10"/>
      <c r="C203" s="10"/>
      <c r="D203" s="8"/>
      <c r="E203" s="8"/>
      <c r="F203" s="8"/>
      <c r="G203" s="12">
        <f>IF(A203="","",IF(N(C203)=0,1,C203)*N(D203)+N(E203))</f>
      </c>
      <c r="H203" s="12">
        <f>IF(A203="","",Settings!$B$2*IF(N(C203)=0,1,C203)+G203*(Settings!$B$4+Settings!$B$6)+Settings!$B$8)</f>
      </c>
      <c r="I203" s="12">
        <f>IF(A203="","",IF(N(C203)=0,1,C203)*IFERROR(INDEX(Products!$B$2:$B$31,MATCH(B203,Products!$A$2:$A$31,0)),0))</f>
      </c>
      <c r="J203" s="12">
        <f>IF(A203="","",G203-H203-I203-N(F203))</f>
      </c>
      <c r="K203" s="13">
        <f>IF(OR(A203="",N(G203)=0),"",J203/G203)</f>
      </c>
      <c r="L203" s="15">
        <f>IF(A203="","",MONTH(A203))</f>
      </c>
      <c r="M203" s="15">
        <f>IF(A203="","",YEAR(A203))</f>
      </c>
    </row>
    <row r="204" spans="1:13" x14ac:dyDescent="0.25">
      <c r="A204" s="14"/>
      <c r="B204" s="10"/>
      <c r="C204" s="10"/>
      <c r="D204" s="8"/>
      <c r="E204" s="8"/>
      <c r="F204" s="8"/>
      <c r="G204" s="12">
        <f>IF(A204="","",IF(N(C204)=0,1,C204)*N(D204)+N(E204))</f>
      </c>
      <c r="H204" s="12">
        <f>IF(A204="","",Settings!$B$2*IF(N(C204)=0,1,C204)+G204*(Settings!$B$4+Settings!$B$6)+Settings!$B$8)</f>
      </c>
      <c r="I204" s="12">
        <f>IF(A204="","",IF(N(C204)=0,1,C204)*IFERROR(INDEX(Products!$B$2:$B$31,MATCH(B204,Products!$A$2:$A$31,0)),0))</f>
      </c>
      <c r="J204" s="12">
        <f>IF(A204="","",G204-H204-I204-N(F204))</f>
      </c>
      <c r="K204" s="13">
        <f>IF(OR(A204="",N(G204)=0),"",J204/G204)</f>
      </c>
      <c r="L204" s="15">
        <f>IF(A204="","",MONTH(A204))</f>
      </c>
      <c r="M204" s="15">
        <f>IF(A204="","",YEAR(A204))</f>
      </c>
    </row>
    <row r="205" spans="1:13" x14ac:dyDescent="0.25">
      <c r="A205" s="14"/>
      <c r="B205" s="10"/>
      <c r="C205" s="10"/>
      <c r="D205" s="8"/>
      <c r="E205" s="8"/>
      <c r="F205" s="8"/>
      <c r="G205" s="12">
        <f>IF(A205="","",IF(N(C205)=0,1,C205)*N(D205)+N(E205))</f>
      </c>
      <c r="H205" s="12">
        <f>IF(A205="","",Settings!$B$2*IF(N(C205)=0,1,C205)+G205*(Settings!$B$4+Settings!$B$6)+Settings!$B$8)</f>
      </c>
      <c r="I205" s="12">
        <f>IF(A205="","",IF(N(C205)=0,1,C205)*IFERROR(INDEX(Products!$B$2:$B$31,MATCH(B205,Products!$A$2:$A$31,0)),0))</f>
      </c>
      <c r="J205" s="12">
        <f>IF(A205="","",G205-H205-I205-N(F205))</f>
      </c>
      <c r="K205" s="13">
        <f>IF(OR(A205="",N(G205)=0),"",J205/G205)</f>
      </c>
      <c r="L205" s="15">
        <f>IF(A205="","",MONTH(A205))</f>
      </c>
      <c r="M205" s="15">
        <f>IF(A205="","",YEAR(A205))</f>
      </c>
    </row>
    <row r="206" spans="1:13" x14ac:dyDescent="0.25">
      <c r="A206" s="14"/>
      <c r="B206" s="10"/>
      <c r="C206" s="10"/>
      <c r="D206" s="8"/>
      <c r="E206" s="8"/>
      <c r="F206" s="8"/>
      <c r="G206" s="12">
        <f>IF(A206="","",IF(N(C206)=0,1,C206)*N(D206)+N(E206))</f>
      </c>
      <c r="H206" s="12">
        <f>IF(A206="","",Settings!$B$2*IF(N(C206)=0,1,C206)+G206*(Settings!$B$4+Settings!$B$6)+Settings!$B$8)</f>
      </c>
      <c r="I206" s="12">
        <f>IF(A206="","",IF(N(C206)=0,1,C206)*IFERROR(INDEX(Products!$B$2:$B$31,MATCH(B206,Products!$A$2:$A$31,0)),0))</f>
      </c>
      <c r="J206" s="12">
        <f>IF(A206="","",G206-H206-I206-N(F206))</f>
      </c>
      <c r="K206" s="13">
        <f>IF(OR(A206="",N(G206)=0),"",J206/G206)</f>
      </c>
      <c r="L206" s="15">
        <f>IF(A206="","",MONTH(A206))</f>
      </c>
      <c r="M206" s="15">
        <f>IF(A206="","",YEAR(A206))</f>
      </c>
    </row>
    <row r="207" spans="1:13" x14ac:dyDescent="0.25">
      <c r="A207" s="14"/>
      <c r="B207" s="10"/>
      <c r="C207" s="10"/>
      <c r="D207" s="8"/>
      <c r="E207" s="8"/>
      <c r="F207" s="8"/>
      <c r="G207" s="12">
        <f>IF(A207="","",IF(N(C207)=0,1,C207)*N(D207)+N(E207))</f>
      </c>
      <c r="H207" s="12">
        <f>IF(A207="","",Settings!$B$2*IF(N(C207)=0,1,C207)+G207*(Settings!$B$4+Settings!$B$6)+Settings!$B$8)</f>
      </c>
      <c r="I207" s="12">
        <f>IF(A207="","",IF(N(C207)=0,1,C207)*IFERROR(INDEX(Products!$B$2:$B$31,MATCH(B207,Products!$A$2:$A$31,0)),0))</f>
      </c>
      <c r="J207" s="12">
        <f>IF(A207="","",G207-H207-I207-N(F207))</f>
      </c>
      <c r="K207" s="13">
        <f>IF(OR(A207="",N(G207)=0),"",J207/G207)</f>
      </c>
      <c r="L207" s="15">
        <f>IF(A207="","",MONTH(A207))</f>
      </c>
      <c r="M207" s="15">
        <f>IF(A207="","",YEAR(A207))</f>
      </c>
    </row>
    <row r="208" spans="1:13" x14ac:dyDescent="0.25">
      <c r="A208" s="14"/>
      <c r="B208" s="10"/>
      <c r="C208" s="10"/>
      <c r="D208" s="8"/>
      <c r="E208" s="8"/>
      <c r="F208" s="8"/>
      <c r="G208" s="12">
        <f>IF(A208="","",IF(N(C208)=0,1,C208)*N(D208)+N(E208))</f>
      </c>
      <c r="H208" s="12">
        <f>IF(A208="","",Settings!$B$2*IF(N(C208)=0,1,C208)+G208*(Settings!$B$4+Settings!$B$6)+Settings!$B$8)</f>
      </c>
      <c r="I208" s="12">
        <f>IF(A208="","",IF(N(C208)=0,1,C208)*IFERROR(INDEX(Products!$B$2:$B$31,MATCH(B208,Products!$A$2:$A$31,0)),0))</f>
      </c>
      <c r="J208" s="12">
        <f>IF(A208="","",G208-H208-I208-N(F208))</f>
      </c>
      <c r="K208" s="13">
        <f>IF(OR(A208="",N(G208)=0),"",J208/G208)</f>
      </c>
      <c r="L208" s="15">
        <f>IF(A208="","",MONTH(A208))</f>
      </c>
      <c r="M208" s="15">
        <f>IF(A208="","",YEAR(A208))</f>
      </c>
    </row>
    <row r="209" spans="1:13" x14ac:dyDescent="0.25">
      <c r="A209" s="14"/>
      <c r="B209" s="10"/>
      <c r="C209" s="10"/>
      <c r="D209" s="8"/>
      <c r="E209" s="8"/>
      <c r="F209" s="8"/>
      <c r="G209" s="12">
        <f>IF(A209="","",IF(N(C209)=0,1,C209)*N(D209)+N(E209))</f>
      </c>
      <c r="H209" s="12">
        <f>IF(A209="","",Settings!$B$2*IF(N(C209)=0,1,C209)+G209*(Settings!$B$4+Settings!$B$6)+Settings!$B$8)</f>
      </c>
      <c r="I209" s="12">
        <f>IF(A209="","",IF(N(C209)=0,1,C209)*IFERROR(INDEX(Products!$B$2:$B$31,MATCH(B209,Products!$A$2:$A$31,0)),0))</f>
      </c>
      <c r="J209" s="12">
        <f>IF(A209="","",G209-H209-I209-N(F209))</f>
      </c>
      <c r="K209" s="13">
        <f>IF(OR(A209="",N(G209)=0),"",J209/G209)</f>
      </c>
      <c r="L209" s="15">
        <f>IF(A209="","",MONTH(A209))</f>
      </c>
      <c r="M209" s="15">
        <f>IF(A209="","",YEAR(A209))</f>
      </c>
    </row>
    <row r="210" spans="1:13" x14ac:dyDescent="0.25">
      <c r="A210" s="14"/>
      <c r="B210" s="10"/>
      <c r="C210" s="10"/>
      <c r="D210" s="8"/>
      <c r="E210" s="8"/>
      <c r="F210" s="8"/>
      <c r="G210" s="12">
        <f>IF(A210="","",IF(N(C210)=0,1,C210)*N(D210)+N(E210))</f>
      </c>
      <c r="H210" s="12">
        <f>IF(A210="","",Settings!$B$2*IF(N(C210)=0,1,C210)+G210*(Settings!$B$4+Settings!$B$6)+Settings!$B$8)</f>
      </c>
      <c r="I210" s="12">
        <f>IF(A210="","",IF(N(C210)=0,1,C210)*IFERROR(INDEX(Products!$B$2:$B$31,MATCH(B210,Products!$A$2:$A$31,0)),0))</f>
      </c>
      <c r="J210" s="12">
        <f>IF(A210="","",G210-H210-I210-N(F210))</f>
      </c>
      <c r="K210" s="13">
        <f>IF(OR(A210="",N(G210)=0),"",J210/G210)</f>
      </c>
      <c r="L210" s="15">
        <f>IF(A210="","",MONTH(A210))</f>
      </c>
      <c r="M210" s="15">
        <f>IF(A210="","",YEAR(A210))</f>
      </c>
    </row>
    <row r="211" spans="1:13" x14ac:dyDescent="0.25">
      <c r="A211" s="14"/>
      <c r="B211" s="10"/>
      <c r="C211" s="10"/>
      <c r="D211" s="8"/>
      <c r="E211" s="8"/>
      <c r="F211" s="8"/>
      <c r="G211" s="12">
        <f>IF(A211="","",IF(N(C211)=0,1,C211)*N(D211)+N(E211))</f>
      </c>
      <c r="H211" s="12">
        <f>IF(A211="","",Settings!$B$2*IF(N(C211)=0,1,C211)+G211*(Settings!$B$4+Settings!$B$6)+Settings!$B$8)</f>
      </c>
      <c r="I211" s="12">
        <f>IF(A211="","",IF(N(C211)=0,1,C211)*IFERROR(INDEX(Products!$B$2:$B$31,MATCH(B211,Products!$A$2:$A$31,0)),0))</f>
      </c>
      <c r="J211" s="12">
        <f>IF(A211="","",G211-H211-I211-N(F211))</f>
      </c>
      <c r="K211" s="13">
        <f>IF(OR(A211="",N(G211)=0),"",J211/G211)</f>
      </c>
      <c r="L211" s="15">
        <f>IF(A211="","",MONTH(A211))</f>
      </c>
      <c r="M211" s="15">
        <f>IF(A211="","",YEAR(A211))</f>
      </c>
    </row>
    <row r="212" spans="1:13" x14ac:dyDescent="0.25">
      <c r="A212" s="14"/>
      <c r="B212" s="10"/>
      <c r="C212" s="10"/>
      <c r="D212" s="8"/>
      <c r="E212" s="8"/>
      <c r="F212" s="8"/>
      <c r="G212" s="12">
        <f>IF(A212="","",IF(N(C212)=0,1,C212)*N(D212)+N(E212))</f>
      </c>
      <c r="H212" s="12">
        <f>IF(A212="","",Settings!$B$2*IF(N(C212)=0,1,C212)+G212*(Settings!$B$4+Settings!$B$6)+Settings!$B$8)</f>
      </c>
      <c r="I212" s="12">
        <f>IF(A212="","",IF(N(C212)=0,1,C212)*IFERROR(INDEX(Products!$B$2:$B$31,MATCH(B212,Products!$A$2:$A$31,0)),0))</f>
      </c>
      <c r="J212" s="12">
        <f>IF(A212="","",G212-H212-I212-N(F212))</f>
      </c>
      <c r="K212" s="13">
        <f>IF(OR(A212="",N(G212)=0),"",J212/G212)</f>
      </c>
      <c r="L212" s="15">
        <f>IF(A212="","",MONTH(A212))</f>
      </c>
      <c r="M212" s="15">
        <f>IF(A212="","",YEAR(A212))</f>
      </c>
    </row>
    <row r="213" spans="1:13" x14ac:dyDescent="0.25">
      <c r="A213" s="14"/>
      <c r="B213" s="10"/>
      <c r="C213" s="10"/>
      <c r="D213" s="8"/>
      <c r="E213" s="8"/>
      <c r="F213" s="8"/>
      <c r="G213" s="12">
        <f>IF(A213="","",IF(N(C213)=0,1,C213)*N(D213)+N(E213))</f>
      </c>
      <c r="H213" s="12">
        <f>IF(A213="","",Settings!$B$2*IF(N(C213)=0,1,C213)+G213*(Settings!$B$4+Settings!$B$6)+Settings!$B$8)</f>
      </c>
      <c r="I213" s="12">
        <f>IF(A213="","",IF(N(C213)=0,1,C213)*IFERROR(INDEX(Products!$B$2:$B$31,MATCH(B213,Products!$A$2:$A$31,0)),0))</f>
      </c>
      <c r="J213" s="12">
        <f>IF(A213="","",G213-H213-I213-N(F213))</f>
      </c>
      <c r="K213" s="13">
        <f>IF(OR(A213="",N(G213)=0),"",J213/G213)</f>
      </c>
      <c r="L213" s="15">
        <f>IF(A213="","",MONTH(A213))</f>
      </c>
      <c r="M213" s="15">
        <f>IF(A213="","",YEAR(A213))</f>
      </c>
    </row>
    <row r="214" spans="1:13" x14ac:dyDescent="0.25">
      <c r="A214" s="14"/>
      <c r="B214" s="10"/>
      <c r="C214" s="10"/>
      <c r="D214" s="8"/>
      <c r="E214" s="8"/>
      <c r="F214" s="8"/>
      <c r="G214" s="12">
        <f>IF(A214="","",IF(N(C214)=0,1,C214)*N(D214)+N(E214))</f>
      </c>
      <c r="H214" s="12">
        <f>IF(A214="","",Settings!$B$2*IF(N(C214)=0,1,C214)+G214*(Settings!$B$4+Settings!$B$6)+Settings!$B$8)</f>
      </c>
      <c r="I214" s="12">
        <f>IF(A214="","",IF(N(C214)=0,1,C214)*IFERROR(INDEX(Products!$B$2:$B$31,MATCH(B214,Products!$A$2:$A$31,0)),0))</f>
      </c>
      <c r="J214" s="12">
        <f>IF(A214="","",G214-H214-I214-N(F214))</f>
      </c>
      <c r="K214" s="13">
        <f>IF(OR(A214="",N(G214)=0),"",J214/G214)</f>
      </c>
      <c r="L214" s="15">
        <f>IF(A214="","",MONTH(A214))</f>
      </c>
      <c r="M214" s="15">
        <f>IF(A214="","",YEAR(A214))</f>
      </c>
    </row>
    <row r="215" spans="1:13" x14ac:dyDescent="0.25">
      <c r="A215" s="14"/>
      <c r="B215" s="10"/>
      <c r="C215" s="10"/>
      <c r="D215" s="8"/>
      <c r="E215" s="8"/>
      <c r="F215" s="8"/>
      <c r="G215" s="12">
        <f>IF(A215="","",IF(N(C215)=0,1,C215)*N(D215)+N(E215))</f>
      </c>
      <c r="H215" s="12">
        <f>IF(A215="","",Settings!$B$2*IF(N(C215)=0,1,C215)+G215*(Settings!$B$4+Settings!$B$6)+Settings!$B$8)</f>
      </c>
      <c r="I215" s="12">
        <f>IF(A215="","",IF(N(C215)=0,1,C215)*IFERROR(INDEX(Products!$B$2:$B$31,MATCH(B215,Products!$A$2:$A$31,0)),0))</f>
      </c>
      <c r="J215" s="12">
        <f>IF(A215="","",G215-H215-I215-N(F215))</f>
      </c>
      <c r="K215" s="13">
        <f>IF(OR(A215="",N(G215)=0),"",J215/G215)</f>
      </c>
      <c r="L215" s="15">
        <f>IF(A215="","",MONTH(A215))</f>
      </c>
      <c r="M215" s="15">
        <f>IF(A215="","",YEAR(A215))</f>
      </c>
    </row>
    <row r="216" spans="1:13" x14ac:dyDescent="0.25">
      <c r="A216" s="14"/>
      <c r="B216" s="10"/>
      <c r="C216" s="10"/>
      <c r="D216" s="8"/>
      <c r="E216" s="8"/>
      <c r="F216" s="8"/>
      <c r="G216" s="12">
        <f>IF(A216="","",IF(N(C216)=0,1,C216)*N(D216)+N(E216))</f>
      </c>
      <c r="H216" s="12">
        <f>IF(A216="","",Settings!$B$2*IF(N(C216)=0,1,C216)+G216*(Settings!$B$4+Settings!$B$6)+Settings!$B$8)</f>
      </c>
      <c r="I216" s="12">
        <f>IF(A216="","",IF(N(C216)=0,1,C216)*IFERROR(INDEX(Products!$B$2:$B$31,MATCH(B216,Products!$A$2:$A$31,0)),0))</f>
      </c>
      <c r="J216" s="12">
        <f>IF(A216="","",G216-H216-I216-N(F216))</f>
      </c>
      <c r="K216" s="13">
        <f>IF(OR(A216="",N(G216)=0),"",J216/G216)</f>
      </c>
      <c r="L216" s="15">
        <f>IF(A216="","",MONTH(A216))</f>
      </c>
      <c r="M216" s="15">
        <f>IF(A216="","",YEAR(A216))</f>
      </c>
    </row>
    <row r="217" spans="1:13" x14ac:dyDescent="0.25">
      <c r="A217" s="14"/>
      <c r="B217" s="10"/>
      <c r="C217" s="10"/>
      <c r="D217" s="8"/>
      <c r="E217" s="8"/>
      <c r="F217" s="8"/>
      <c r="G217" s="12">
        <f>IF(A217="","",IF(N(C217)=0,1,C217)*N(D217)+N(E217))</f>
      </c>
      <c r="H217" s="12">
        <f>IF(A217="","",Settings!$B$2*IF(N(C217)=0,1,C217)+G217*(Settings!$B$4+Settings!$B$6)+Settings!$B$8)</f>
      </c>
      <c r="I217" s="12">
        <f>IF(A217="","",IF(N(C217)=0,1,C217)*IFERROR(INDEX(Products!$B$2:$B$31,MATCH(B217,Products!$A$2:$A$31,0)),0))</f>
      </c>
      <c r="J217" s="12">
        <f>IF(A217="","",G217-H217-I217-N(F217))</f>
      </c>
      <c r="K217" s="13">
        <f>IF(OR(A217="",N(G217)=0),"",J217/G217)</f>
      </c>
      <c r="L217" s="15">
        <f>IF(A217="","",MONTH(A217))</f>
      </c>
      <c r="M217" s="15">
        <f>IF(A217="","",YEAR(A217))</f>
      </c>
    </row>
    <row r="218" spans="1:13" x14ac:dyDescent="0.25">
      <c r="A218" s="14"/>
      <c r="B218" s="10"/>
      <c r="C218" s="10"/>
      <c r="D218" s="8"/>
      <c r="E218" s="8"/>
      <c r="F218" s="8"/>
      <c r="G218" s="12">
        <f>IF(A218="","",IF(N(C218)=0,1,C218)*N(D218)+N(E218))</f>
      </c>
      <c r="H218" s="12">
        <f>IF(A218="","",Settings!$B$2*IF(N(C218)=0,1,C218)+G218*(Settings!$B$4+Settings!$B$6)+Settings!$B$8)</f>
      </c>
      <c r="I218" s="12">
        <f>IF(A218="","",IF(N(C218)=0,1,C218)*IFERROR(INDEX(Products!$B$2:$B$31,MATCH(B218,Products!$A$2:$A$31,0)),0))</f>
      </c>
      <c r="J218" s="12">
        <f>IF(A218="","",G218-H218-I218-N(F218))</f>
      </c>
      <c r="K218" s="13">
        <f>IF(OR(A218="",N(G218)=0),"",J218/G218)</f>
      </c>
      <c r="L218" s="15">
        <f>IF(A218="","",MONTH(A218))</f>
      </c>
      <c r="M218" s="15">
        <f>IF(A218="","",YEAR(A218))</f>
      </c>
    </row>
    <row r="219" spans="1:13" x14ac:dyDescent="0.25">
      <c r="A219" s="14"/>
      <c r="B219" s="10"/>
      <c r="C219" s="10"/>
      <c r="D219" s="8"/>
      <c r="E219" s="8"/>
      <c r="F219" s="8"/>
      <c r="G219" s="12">
        <f>IF(A219="","",IF(N(C219)=0,1,C219)*N(D219)+N(E219))</f>
      </c>
      <c r="H219" s="12">
        <f>IF(A219="","",Settings!$B$2*IF(N(C219)=0,1,C219)+G219*(Settings!$B$4+Settings!$B$6)+Settings!$B$8)</f>
      </c>
      <c r="I219" s="12">
        <f>IF(A219="","",IF(N(C219)=0,1,C219)*IFERROR(INDEX(Products!$B$2:$B$31,MATCH(B219,Products!$A$2:$A$31,0)),0))</f>
      </c>
      <c r="J219" s="12">
        <f>IF(A219="","",G219-H219-I219-N(F219))</f>
      </c>
      <c r="K219" s="13">
        <f>IF(OR(A219="",N(G219)=0),"",J219/G219)</f>
      </c>
      <c r="L219" s="15">
        <f>IF(A219="","",MONTH(A219))</f>
      </c>
      <c r="M219" s="15">
        <f>IF(A219="","",YEAR(A219))</f>
      </c>
    </row>
    <row r="220" spans="1:13" x14ac:dyDescent="0.25">
      <c r="A220" s="14"/>
      <c r="B220" s="10"/>
      <c r="C220" s="10"/>
      <c r="D220" s="8"/>
      <c r="E220" s="8"/>
      <c r="F220" s="8"/>
      <c r="G220" s="12">
        <f>IF(A220="","",IF(N(C220)=0,1,C220)*N(D220)+N(E220))</f>
      </c>
      <c r="H220" s="12">
        <f>IF(A220="","",Settings!$B$2*IF(N(C220)=0,1,C220)+G220*(Settings!$B$4+Settings!$B$6)+Settings!$B$8)</f>
      </c>
      <c r="I220" s="12">
        <f>IF(A220="","",IF(N(C220)=0,1,C220)*IFERROR(INDEX(Products!$B$2:$B$31,MATCH(B220,Products!$A$2:$A$31,0)),0))</f>
      </c>
      <c r="J220" s="12">
        <f>IF(A220="","",G220-H220-I220-N(F220))</f>
      </c>
      <c r="K220" s="13">
        <f>IF(OR(A220="",N(G220)=0),"",J220/G220)</f>
      </c>
      <c r="L220" s="15">
        <f>IF(A220="","",MONTH(A220))</f>
      </c>
      <c r="M220" s="15">
        <f>IF(A220="","",YEAR(A220))</f>
      </c>
    </row>
    <row r="221" spans="1:13" x14ac:dyDescent="0.25">
      <c r="A221" s="14"/>
      <c r="B221" s="10"/>
      <c r="C221" s="10"/>
      <c r="D221" s="8"/>
      <c r="E221" s="8"/>
      <c r="F221" s="8"/>
      <c r="G221" s="12">
        <f>IF(A221="","",IF(N(C221)=0,1,C221)*N(D221)+N(E221))</f>
      </c>
      <c r="H221" s="12">
        <f>IF(A221="","",Settings!$B$2*IF(N(C221)=0,1,C221)+G221*(Settings!$B$4+Settings!$B$6)+Settings!$B$8)</f>
      </c>
      <c r="I221" s="12">
        <f>IF(A221="","",IF(N(C221)=0,1,C221)*IFERROR(INDEX(Products!$B$2:$B$31,MATCH(B221,Products!$A$2:$A$31,0)),0))</f>
      </c>
      <c r="J221" s="12">
        <f>IF(A221="","",G221-H221-I221-N(F221))</f>
      </c>
      <c r="K221" s="13">
        <f>IF(OR(A221="",N(G221)=0),"",J221/G221)</f>
      </c>
      <c r="L221" s="15">
        <f>IF(A221="","",MONTH(A221))</f>
      </c>
      <c r="M221" s="15">
        <f>IF(A221="","",YEAR(A221))</f>
      </c>
    </row>
    <row r="222" spans="1:13" x14ac:dyDescent="0.25">
      <c r="A222" s="14"/>
      <c r="B222" s="10"/>
      <c r="C222" s="10"/>
      <c r="D222" s="8"/>
      <c r="E222" s="8"/>
      <c r="F222" s="8"/>
      <c r="G222" s="12">
        <f>IF(A222="","",IF(N(C222)=0,1,C222)*N(D222)+N(E222))</f>
      </c>
      <c r="H222" s="12">
        <f>IF(A222="","",Settings!$B$2*IF(N(C222)=0,1,C222)+G222*(Settings!$B$4+Settings!$B$6)+Settings!$B$8)</f>
      </c>
      <c r="I222" s="12">
        <f>IF(A222="","",IF(N(C222)=0,1,C222)*IFERROR(INDEX(Products!$B$2:$B$31,MATCH(B222,Products!$A$2:$A$31,0)),0))</f>
      </c>
      <c r="J222" s="12">
        <f>IF(A222="","",G222-H222-I222-N(F222))</f>
      </c>
      <c r="K222" s="13">
        <f>IF(OR(A222="",N(G222)=0),"",J222/G222)</f>
      </c>
      <c r="L222" s="15">
        <f>IF(A222="","",MONTH(A222))</f>
      </c>
      <c r="M222" s="15">
        <f>IF(A222="","",YEAR(A222))</f>
      </c>
    </row>
    <row r="223" spans="1:13" x14ac:dyDescent="0.25">
      <c r="A223" s="14"/>
      <c r="B223" s="10"/>
      <c r="C223" s="10"/>
      <c r="D223" s="8"/>
      <c r="E223" s="8"/>
      <c r="F223" s="8"/>
      <c r="G223" s="12">
        <f>IF(A223="","",IF(N(C223)=0,1,C223)*N(D223)+N(E223))</f>
      </c>
      <c r="H223" s="12">
        <f>IF(A223="","",Settings!$B$2*IF(N(C223)=0,1,C223)+G223*(Settings!$B$4+Settings!$B$6)+Settings!$B$8)</f>
      </c>
      <c r="I223" s="12">
        <f>IF(A223="","",IF(N(C223)=0,1,C223)*IFERROR(INDEX(Products!$B$2:$B$31,MATCH(B223,Products!$A$2:$A$31,0)),0))</f>
      </c>
      <c r="J223" s="12">
        <f>IF(A223="","",G223-H223-I223-N(F223))</f>
      </c>
      <c r="K223" s="13">
        <f>IF(OR(A223="",N(G223)=0),"",J223/G223)</f>
      </c>
      <c r="L223" s="15">
        <f>IF(A223="","",MONTH(A223))</f>
      </c>
      <c r="M223" s="15">
        <f>IF(A223="","",YEAR(A223))</f>
      </c>
    </row>
    <row r="224" spans="1:13" x14ac:dyDescent="0.25">
      <c r="A224" s="14"/>
      <c r="B224" s="10"/>
      <c r="C224" s="10"/>
      <c r="D224" s="8"/>
      <c r="E224" s="8"/>
      <c r="F224" s="8"/>
      <c r="G224" s="12">
        <f>IF(A224="","",IF(N(C224)=0,1,C224)*N(D224)+N(E224))</f>
      </c>
      <c r="H224" s="12">
        <f>IF(A224="","",Settings!$B$2*IF(N(C224)=0,1,C224)+G224*(Settings!$B$4+Settings!$B$6)+Settings!$B$8)</f>
      </c>
      <c r="I224" s="12">
        <f>IF(A224="","",IF(N(C224)=0,1,C224)*IFERROR(INDEX(Products!$B$2:$B$31,MATCH(B224,Products!$A$2:$A$31,0)),0))</f>
      </c>
      <c r="J224" s="12">
        <f>IF(A224="","",G224-H224-I224-N(F224))</f>
      </c>
      <c r="K224" s="13">
        <f>IF(OR(A224="",N(G224)=0),"",J224/G224)</f>
      </c>
      <c r="L224" s="15">
        <f>IF(A224="","",MONTH(A224))</f>
      </c>
      <c r="M224" s="15">
        <f>IF(A224="","",YEAR(A224))</f>
      </c>
    </row>
    <row r="225" spans="1:13" x14ac:dyDescent="0.25">
      <c r="A225" s="14"/>
      <c r="B225" s="10"/>
      <c r="C225" s="10"/>
      <c r="D225" s="8"/>
      <c r="E225" s="8"/>
      <c r="F225" s="8"/>
      <c r="G225" s="12">
        <f>IF(A225="","",IF(N(C225)=0,1,C225)*N(D225)+N(E225))</f>
      </c>
      <c r="H225" s="12">
        <f>IF(A225="","",Settings!$B$2*IF(N(C225)=0,1,C225)+G225*(Settings!$B$4+Settings!$B$6)+Settings!$B$8)</f>
      </c>
      <c r="I225" s="12">
        <f>IF(A225="","",IF(N(C225)=0,1,C225)*IFERROR(INDEX(Products!$B$2:$B$31,MATCH(B225,Products!$A$2:$A$31,0)),0))</f>
      </c>
      <c r="J225" s="12">
        <f>IF(A225="","",G225-H225-I225-N(F225))</f>
      </c>
      <c r="K225" s="13">
        <f>IF(OR(A225="",N(G225)=0),"",J225/G225)</f>
      </c>
      <c r="L225" s="15">
        <f>IF(A225="","",MONTH(A225))</f>
      </c>
      <c r="M225" s="15">
        <f>IF(A225="","",YEAR(A225))</f>
      </c>
    </row>
    <row r="226" spans="1:13" x14ac:dyDescent="0.25">
      <c r="A226" s="14"/>
      <c r="B226" s="10"/>
      <c r="C226" s="10"/>
      <c r="D226" s="8"/>
      <c r="E226" s="8"/>
      <c r="F226" s="8"/>
      <c r="G226" s="12">
        <f>IF(A226="","",IF(N(C226)=0,1,C226)*N(D226)+N(E226))</f>
      </c>
      <c r="H226" s="12">
        <f>IF(A226="","",Settings!$B$2*IF(N(C226)=0,1,C226)+G226*(Settings!$B$4+Settings!$B$6)+Settings!$B$8)</f>
      </c>
      <c r="I226" s="12">
        <f>IF(A226="","",IF(N(C226)=0,1,C226)*IFERROR(INDEX(Products!$B$2:$B$31,MATCH(B226,Products!$A$2:$A$31,0)),0))</f>
      </c>
      <c r="J226" s="12">
        <f>IF(A226="","",G226-H226-I226-N(F226))</f>
      </c>
      <c r="K226" s="13">
        <f>IF(OR(A226="",N(G226)=0),"",J226/G226)</f>
      </c>
      <c r="L226" s="15">
        <f>IF(A226="","",MONTH(A226))</f>
      </c>
      <c r="M226" s="15">
        <f>IF(A226="","",YEAR(A226))</f>
      </c>
    </row>
    <row r="227" spans="1:13" x14ac:dyDescent="0.25">
      <c r="A227" s="14"/>
      <c r="B227" s="10"/>
      <c r="C227" s="10"/>
      <c r="D227" s="8"/>
      <c r="E227" s="8"/>
      <c r="F227" s="8"/>
      <c r="G227" s="12">
        <f>IF(A227="","",IF(N(C227)=0,1,C227)*N(D227)+N(E227))</f>
      </c>
      <c r="H227" s="12">
        <f>IF(A227="","",Settings!$B$2*IF(N(C227)=0,1,C227)+G227*(Settings!$B$4+Settings!$B$6)+Settings!$B$8)</f>
      </c>
      <c r="I227" s="12">
        <f>IF(A227="","",IF(N(C227)=0,1,C227)*IFERROR(INDEX(Products!$B$2:$B$31,MATCH(B227,Products!$A$2:$A$31,0)),0))</f>
      </c>
      <c r="J227" s="12">
        <f>IF(A227="","",G227-H227-I227-N(F227))</f>
      </c>
      <c r="K227" s="13">
        <f>IF(OR(A227="",N(G227)=0),"",J227/G227)</f>
      </c>
      <c r="L227" s="15">
        <f>IF(A227="","",MONTH(A227))</f>
      </c>
      <c r="M227" s="15">
        <f>IF(A227="","",YEAR(A227))</f>
      </c>
    </row>
    <row r="228" spans="1:13" x14ac:dyDescent="0.25">
      <c r="A228" s="14"/>
      <c r="B228" s="10"/>
      <c r="C228" s="10"/>
      <c r="D228" s="8"/>
      <c r="E228" s="8"/>
      <c r="F228" s="8"/>
      <c r="G228" s="12">
        <f>IF(A228="","",IF(N(C228)=0,1,C228)*N(D228)+N(E228))</f>
      </c>
      <c r="H228" s="12">
        <f>IF(A228="","",Settings!$B$2*IF(N(C228)=0,1,C228)+G228*(Settings!$B$4+Settings!$B$6)+Settings!$B$8)</f>
      </c>
      <c r="I228" s="12">
        <f>IF(A228="","",IF(N(C228)=0,1,C228)*IFERROR(INDEX(Products!$B$2:$B$31,MATCH(B228,Products!$A$2:$A$31,0)),0))</f>
      </c>
      <c r="J228" s="12">
        <f>IF(A228="","",G228-H228-I228-N(F228))</f>
      </c>
      <c r="K228" s="13">
        <f>IF(OR(A228="",N(G228)=0),"",J228/G228)</f>
      </c>
      <c r="L228" s="15">
        <f>IF(A228="","",MONTH(A228))</f>
      </c>
      <c r="M228" s="15">
        <f>IF(A228="","",YEAR(A228))</f>
      </c>
    </row>
    <row r="229" spans="1:13" x14ac:dyDescent="0.25">
      <c r="A229" s="14"/>
      <c r="B229" s="10"/>
      <c r="C229" s="10"/>
      <c r="D229" s="8"/>
      <c r="E229" s="8"/>
      <c r="F229" s="8"/>
      <c r="G229" s="12">
        <f>IF(A229="","",IF(N(C229)=0,1,C229)*N(D229)+N(E229))</f>
      </c>
      <c r="H229" s="12">
        <f>IF(A229="","",Settings!$B$2*IF(N(C229)=0,1,C229)+G229*(Settings!$B$4+Settings!$B$6)+Settings!$B$8)</f>
      </c>
      <c r="I229" s="12">
        <f>IF(A229="","",IF(N(C229)=0,1,C229)*IFERROR(INDEX(Products!$B$2:$B$31,MATCH(B229,Products!$A$2:$A$31,0)),0))</f>
      </c>
      <c r="J229" s="12">
        <f>IF(A229="","",G229-H229-I229-N(F229))</f>
      </c>
      <c r="K229" s="13">
        <f>IF(OR(A229="",N(G229)=0),"",J229/G229)</f>
      </c>
      <c r="L229" s="15">
        <f>IF(A229="","",MONTH(A229))</f>
      </c>
      <c r="M229" s="15">
        <f>IF(A229="","",YEAR(A229))</f>
      </c>
    </row>
    <row r="230" spans="1:13" x14ac:dyDescent="0.25">
      <c r="A230" s="14"/>
      <c r="B230" s="10"/>
      <c r="C230" s="10"/>
      <c r="D230" s="8"/>
      <c r="E230" s="8"/>
      <c r="F230" s="8"/>
      <c r="G230" s="12">
        <f>IF(A230="","",IF(N(C230)=0,1,C230)*N(D230)+N(E230))</f>
      </c>
      <c r="H230" s="12">
        <f>IF(A230="","",Settings!$B$2*IF(N(C230)=0,1,C230)+G230*(Settings!$B$4+Settings!$B$6)+Settings!$B$8)</f>
      </c>
      <c r="I230" s="12">
        <f>IF(A230="","",IF(N(C230)=0,1,C230)*IFERROR(INDEX(Products!$B$2:$B$31,MATCH(B230,Products!$A$2:$A$31,0)),0))</f>
      </c>
      <c r="J230" s="12">
        <f>IF(A230="","",G230-H230-I230-N(F230))</f>
      </c>
      <c r="K230" s="13">
        <f>IF(OR(A230="",N(G230)=0),"",J230/G230)</f>
      </c>
      <c r="L230" s="15">
        <f>IF(A230="","",MONTH(A230))</f>
      </c>
      <c r="M230" s="15">
        <f>IF(A230="","",YEAR(A230))</f>
      </c>
    </row>
    <row r="231" spans="1:13" x14ac:dyDescent="0.25">
      <c r="A231" s="14"/>
      <c r="B231" s="10"/>
      <c r="C231" s="10"/>
      <c r="D231" s="8"/>
      <c r="E231" s="8"/>
      <c r="F231" s="8"/>
      <c r="G231" s="12">
        <f>IF(A231="","",IF(N(C231)=0,1,C231)*N(D231)+N(E231))</f>
      </c>
      <c r="H231" s="12">
        <f>IF(A231="","",Settings!$B$2*IF(N(C231)=0,1,C231)+G231*(Settings!$B$4+Settings!$B$6)+Settings!$B$8)</f>
      </c>
      <c r="I231" s="12">
        <f>IF(A231="","",IF(N(C231)=0,1,C231)*IFERROR(INDEX(Products!$B$2:$B$31,MATCH(B231,Products!$A$2:$A$31,0)),0))</f>
      </c>
      <c r="J231" s="12">
        <f>IF(A231="","",G231-H231-I231-N(F231))</f>
      </c>
      <c r="K231" s="13">
        <f>IF(OR(A231="",N(G231)=0),"",J231/G231)</f>
      </c>
      <c r="L231" s="15">
        <f>IF(A231="","",MONTH(A231))</f>
      </c>
      <c r="M231" s="15">
        <f>IF(A231="","",YEAR(A231))</f>
      </c>
    </row>
    <row r="232" spans="1:13" x14ac:dyDescent="0.25">
      <c r="A232" s="14"/>
      <c r="B232" s="10"/>
      <c r="C232" s="10"/>
      <c r="D232" s="8"/>
      <c r="E232" s="8"/>
      <c r="F232" s="8"/>
      <c r="G232" s="12">
        <f>IF(A232="","",IF(N(C232)=0,1,C232)*N(D232)+N(E232))</f>
      </c>
      <c r="H232" s="12">
        <f>IF(A232="","",Settings!$B$2*IF(N(C232)=0,1,C232)+G232*(Settings!$B$4+Settings!$B$6)+Settings!$B$8)</f>
      </c>
      <c r="I232" s="12">
        <f>IF(A232="","",IF(N(C232)=0,1,C232)*IFERROR(INDEX(Products!$B$2:$B$31,MATCH(B232,Products!$A$2:$A$31,0)),0))</f>
      </c>
      <c r="J232" s="12">
        <f>IF(A232="","",G232-H232-I232-N(F232))</f>
      </c>
      <c r="K232" s="13">
        <f>IF(OR(A232="",N(G232)=0),"",J232/G232)</f>
      </c>
      <c r="L232" s="15">
        <f>IF(A232="","",MONTH(A232))</f>
      </c>
      <c r="M232" s="15">
        <f>IF(A232="","",YEAR(A232))</f>
      </c>
    </row>
    <row r="233" spans="1:13" x14ac:dyDescent="0.25">
      <c r="A233" s="14"/>
      <c r="B233" s="10"/>
      <c r="C233" s="10"/>
      <c r="D233" s="8"/>
      <c r="E233" s="8"/>
      <c r="F233" s="8"/>
      <c r="G233" s="12">
        <f>IF(A233="","",IF(N(C233)=0,1,C233)*N(D233)+N(E233))</f>
      </c>
      <c r="H233" s="12">
        <f>IF(A233="","",Settings!$B$2*IF(N(C233)=0,1,C233)+G233*(Settings!$B$4+Settings!$B$6)+Settings!$B$8)</f>
      </c>
      <c r="I233" s="12">
        <f>IF(A233="","",IF(N(C233)=0,1,C233)*IFERROR(INDEX(Products!$B$2:$B$31,MATCH(B233,Products!$A$2:$A$31,0)),0))</f>
      </c>
      <c r="J233" s="12">
        <f>IF(A233="","",G233-H233-I233-N(F233))</f>
      </c>
      <c r="K233" s="13">
        <f>IF(OR(A233="",N(G233)=0),"",J233/G233)</f>
      </c>
      <c r="L233" s="15">
        <f>IF(A233="","",MONTH(A233))</f>
      </c>
      <c r="M233" s="15">
        <f>IF(A233="","",YEAR(A233))</f>
      </c>
    </row>
    <row r="234" spans="1:13" x14ac:dyDescent="0.25">
      <c r="A234" s="14"/>
      <c r="B234" s="10"/>
      <c r="C234" s="10"/>
      <c r="D234" s="8"/>
      <c r="E234" s="8"/>
      <c r="F234" s="8"/>
      <c r="G234" s="12">
        <f>IF(A234="","",IF(N(C234)=0,1,C234)*N(D234)+N(E234))</f>
      </c>
      <c r="H234" s="12">
        <f>IF(A234="","",Settings!$B$2*IF(N(C234)=0,1,C234)+G234*(Settings!$B$4+Settings!$B$6)+Settings!$B$8)</f>
      </c>
      <c r="I234" s="12">
        <f>IF(A234="","",IF(N(C234)=0,1,C234)*IFERROR(INDEX(Products!$B$2:$B$31,MATCH(B234,Products!$A$2:$A$31,0)),0))</f>
      </c>
      <c r="J234" s="12">
        <f>IF(A234="","",G234-H234-I234-N(F234))</f>
      </c>
      <c r="K234" s="13">
        <f>IF(OR(A234="",N(G234)=0),"",J234/G234)</f>
      </c>
      <c r="L234" s="15">
        <f>IF(A234="","",MONTH(A234))</f>
      </c>
      <c r="M234" s="15">
        <f>IF(A234="","",YEAR(A234))</f>
      </c>
    </row>
    <row r="235" spans="1:13" x14ac:dyDescent="0.25">
      <c r="A235" s="14"/>
      <c r="B235" s="10"/>
      <c r="C235" s="10"/>
      <c r="D235" s="8"/>
      <c r="E235" s="8"/>
      <c r="F235" s="8"/>
      <c r="G235" s="12">
        <f>IF(A235="","",IF(N(C235)=0,1,C235)*N(D235)+N(E235))</f>
      </c>
      <c r="H235" s="12">
        <f>IF(A235="","",Settings!$B$2*IF(N(C235)=0,1,C235)+G235*(Settings!$B$4+Settings!$B$6)+Settings!$B$8)</f>
      </c>
      <c r="I235" s="12">
        <f>IF(A235="","",IF(N(C235)=0,1,C235)*IFERROR(INDEX(Products!$B$2:$B$31,MATCH(B235,Products!$A$2:$A$31,0)),0))</f>
      </c>
      <c r="J235" s="12">
        <f>IF(A235="","",G235-H235-I235-N(F235))</f>
      </c>
      <c r="K235" s="13">
        <f>IF(OR(A235="",N(G235)=0),"",J235/G235)</f>
      </c>
      <c r="L235" s="15">
        <f>IF(A235="","",MONTH(A235))</f>
      </c>
      <c r="M235" s="15">
        <f>IF(A235="","",YEAR(A235))</f>
      </c>
    </row>
    <row r="236" spans="1:13" x14ac:dyDescent="0.25">
      <c r="A236" s="14"/>
      <c r="B236" s="10"/>
      <c r="C236" s="10"/>
      <c r="D236" s="8"/>
      <c r="E236" s="8"/>
      <c r="F236" s="8"/>
      <c r="G236" s="12">
        <f>IF(A236="","",IF(N(C236)=0,1,C236)*N(D236)+N(E236))</f>
      </c>
      <c r="H236" s="12">
        <f>IF(A236="","",Settings!$B$2*IF(N(C236)=0,1,C236)+G236*(Settings!$B$4+Settings!$B$6)+Settings!$B$8)</f>
      </c>
      <c r="I236" s="12">
        <f>IF(A236="","",IF(N(C236)=0,1,C236)*IFERROR(INDEX(Products!$B$2:$B$31,MATCH(B236,Products!$A$2:$A$31,0)),0))</f>
      </c>
      <c r="J236" s="12">
        <f>IF(A236="","",G236-H236-I236-N(F236))</f>
      </c>
      <c r="K236" s="13">
        <f>IF(OR(A236="",N(G236)=0),"",J236/G236)</f>
      </c>
      <c r="L236" s="15">
        <f>IF(A236="","",MONTH(A236))</f>
      </c>
      <c r="M236" s="15">
        <f>IF(A236="","",YEAR(A236))</f>
      </c>
    </row>
    <row r="237" spans="1:13" x14ac:dyDescent="0.25">
      <c r="A237" s="14"/>
      <c r="B237" s="10"/>
      <c r="C237" s="10"/>
      <c r="D237" s="8"/>
      <c r="E237" s="8"/>
      <c r="F237" s="8"/>
      <c r="G237" s="12">
        <f>IF(A237="","",IF(N(C237)=0,1,C237)*N(D237)+N(E237))</f>
      </c>
      <c r="H237" s="12">
        <f>IF(A237="","",Settings!$B$2*IF(N(C237)=0,1,C237)+G237*(Settings!$B$4+Settings!$B$6)+Settings!$B$8)</f>
      </c>
      <c r="I237" s="12">
        <f>IF(A237="","",IF(N(C237)=0,1,C237)*IFERROR(INDEX(Products!$B$2:$B$31,MATCH(B237,Products!$A$2:$A$31,0)),0))</f>
      </c>
      <c r="J237" s="12">
        <f>IF(A237="","",G237-H237-I237-N(F237))</f>
      </c>
      <c r="K237" s="13">
        <f>IF(OR(A237="",N(G237)=0),"",J237/G237)</f>
      </c>
      <c r="L237" s="15">
        <f>IF(A237="","",MONTH(A237))</f>
      </c>
      <c r="M237" s="15">
        <f>IF(A237="","",YEAR(A237))</f>
      </c>
    </row>
    <row r="238" spans="1:13" x14ac:dyDescent="0.25">
      <c r="A238" s="14"/>
      <c r="B238" s="10"/>
      <c r="C238" s="10"/>
      <c r="D238" s="8"/>
      <c r="E238" s="8"/>
      <c r="F238" s="8"/>
      <c r="G238" s="12">
        <f>IF(A238="","",IF(N(C238)=0,1,C238)*N(D238)+N(E238))</f>
      </c>
      <c r="H238" s="12">
        <f>IF(A238="","",Settings!$B$2*IF(N(C238)=0,1,C238)+G238*(Settings!$B$4+Settings!$B$6)+Settings!$B$8)</f>
      </c>
      <c r="I238" s="12">
        <f>IF(A238="","",IF(N(C238)=0,1,C238)*IFERROR(INDEX(Products!$B$2:$B$31,MATCH(B238,Products!$A$2:$A$31,0)),0))</f>
      </c>
      <c r="J238" s="12">
        <f>IF(A238="","",G238-H238-I238-N(F238))</f>
      </c>
      <c r="K238" s="13">
        <f>IF(OR(A238="",N(G238)=0),"",J238/G238)</f>
      </c>
      <c r="L238" s="15">
        <f>IF(A238="","",MONTH(A238))</f>
      </c>
      <c r="M238" s="15">
        <f>IF(A238="","",YEAR(A238))</f>
      </c>
    </row>
    <row r="239" spans="1:13" x14ac:dyDescent="0.25">
      <c r="A239" s="14"/>
      <c r="B239" s="10"/>
      <c r="C239" s="10"/>
      <c r="D239" s="8"/>
      <c r="E239" s="8"/>
      <c r="F239" s="8"/>
      <c r="G239" s="12">
        <f>IF(A239="","",IF(N(C239)=0,1,C239)*N(D239)+N(E239))</f>
      </c>
      <c r="H239" s="12">
        <f>IF(A239="","",Settings!$B$2*IF(N(C239)=0,1,C239)+G239*(Settings!$B$4+Settings!$B$6)+Settings!$B$8)</f>
      </c>
      <c r="I239" s="12">
        <f>IF(A239="","",IF(N(C239)=0,1,C239)*IFERROR(INDEX(Products!$B$2:$B$31,MATCH(B239,Products!$A$2:$A$31,0)),0))</f>
      </c>
      <c r="J239" s="12">
        <f>IF(A239="","",G239-H239-I239-N(F239))</f>
      </c>
      <c r="K239" s="13">
        <f>IF(OR(A239="",N(G239)=0),"",J239/G239)</f>
      </c>
      <c r="L239" s="15">
        <f>IF(A239="","",MONTH(A239))</f>
      </c>
      <c r="M239" s="15">
        <f>IF(A239="","",YEAR(A239))</f>
      </c>
    </row>
    <row r="240" spans="1:13" x14ac:dyDescent="0.25">
      <c r="A240" s="14"/>
      <c r="B240" s="10"/>
      <c r="C240" s="10"/>
      <c r="D240" s="8"/>
      <c r="E240" s="8"/>
      <c r="F240" s="8"/>
      <c r="G240" s="12">
        <f>IF(A240="","",IF(N(C240)=0,1,C240)*N(D240)+N(E240))</f>
      </c>
      <c r="H240" s="12">
        <f>IF(A240="","",Settings!$B$2*IF(N(C240)=0,1,C240)+G240*(Settings!$B$4+Settings!$B$6)+Settings!$B$8)</f>
      </c>
      <c r="I240" s="12">
        <f>IF(A240="","",IF(N(C240)=0,1,C240)*IFERROR(INDEX(Products!$B$2:$B$31,MATCH(B240,Products!$A$2:$A$31,0)),0))</f>
      </c>
      <c r="J240" s="12">
        <f>IF(A240="","",G240-H240-I240-N(F240))</f>
      </c>
      <c r="K240" s="13">
        <f>IF(OR(A240="",N(G240)=0),"",J240/G240)</f>
      </c>
      <c r="L240" s="15">
        <f>IF(A240="","",MONTH(A240))</f>
      </c>
      <c r="M240" s="15">
        <f>IF(A240="","",YEAR(A240))</f>
      </c>
    </row>
    <row r="241" spans="1:13" x14ac:dyDescent="0.25">
      <c r="A241" s="14"/>
      <c r="B241" s="10"/>
      <c r="C241" s="10"/>
      <c r="D241" s="8"/>
      <c r="E241" s="8"/>
      <c r="F241" s="8"/>
      <c r="G241" s="12">
        <f>IF(A241="","",IF(N(C241)=0,1,C241)*N(D241)+N(E241))</f>
      </c>
      <c r="H241" s="12">
        <f>IF(A241="","",Settings!$B$2*IF(N(C241)=0,1,C241)+G241*(Settings!$B$4+Settings!$B$6)+Settings!$B$8)</f>
      </c>
      <c r="I241" s="12">
        <f>IF(A241="","",IF(N(C241)=0,1,C241)*IFERROR(INDEX(Products!$B$2:$B$31,MATCH(B241,Products!$A$2:$A$31,0)),0))</f>
      </c>
      <c r="J241" s="12">
        <f>IF(A241="","",G241-H241-I241-N(F241))</f>
      </c>
      <c r="K241" s="13">
        <f>IF(OR(A241="",N(G241)=0),"",J241/G241)</f>
      </c>
      <c r="L241" s="15">
        <f>IF(A241="","",MONTH(A241))</f>
      </c>
      <c r="M241" s="15">
        <f>IF(A241="","",YEAR(A241))</f>
      </c>
    </row>
    <row r="242" spans="1:13" x14ac:dyDescent="0.25">
      <c r="A242" s="14"/>
      <c r="B242" s="10"/>
      <c r="C242" s="10"/>
      <c r="D242" s="8"/>
      <c r="E242" s="8"/>
      <c r="F242" s="8"/>
      <c r="G242" s="12">
        <f>IF(A242="","",IF(N(C242)=0,1,C242)*N(D242)+N(E242))</f>
      </c>
      <c r="H242" s="12">
        <f>IF(A242="","",Settings!$B$2*IF(N(C242)=0,1,C242)+G242*(Settings!$B$4+Settings!$B$6)+Settings!$B$8)</f>
      </c>
      <c r="I242" s="12">
        <f>IF(A242="","",IF(N(C242)=0,1,C242)*IFERROR(INDEX(Products!$B$2:$B$31,MATCH(B242,Products!$A$2:$A$31,0)),0))</f>
      </c>
      <c r="J242" s="12">
        <f>IF(A242="","",G242-H242-I242-N(F242))</f>
      </c>
      <c r="K242" s="13">
        <f>IF(OR(A242="",N(G242)=0),"",J242/G242)</f>
      </c>
      <c r="L242" s="15">
        <f>IF(A242="","",MONTH(A242))</f>
      </c>
      <c r="M242" s="15">
        <f>IF(A242="","",YEAR(A242))</f>
      </c>
    </row>
    <row r="243" spans="1:13" x14ac:dyDescent="0.25">
      <c r="A243" s="14"/>
      <c r="B243" s="10"/>
      <c r="C243" s="10"/>
      <c r="D243" s="8"/>
      <c r="E243" s="8"/>
      <c r="F243" s="8"/>
      <c r="G243" s="12">
        <f>IF(A243="","",IF(N(C243)=0,1,C243)*N(D243)+N(E243))</f>
      </c>
      <c r="H243" s="12">
        <f>IF(A243="","",Settings!$B$2*IF(N(C243)=0,1,C243)+G243*(Settings!$B$4+Settings!$B$6)+Settings!$B$8)</f>
      </c>
      <c r="I243" s="12">
        <f>IF(A243="","",IF(N(C243)=0,1,C243)*IFERROR(INDEX(Products!$B$2:$B$31,MATCH(B243,Products!$A$2:$A$31,0)),0))</f>
      </c>
      <c r="J243" s="12">
        <f>IF(A243="","",G243-H243-I243-N(F243))</f>
      </c>
      <c r="K243" s="13">
        <f>IF(OR(A243="",N(G243)=0),"",J243/G243)</f>
      </c>
      <c r="L243" s="15">
        <f>IF(A243="","",MONTH(A243))</f>
      </c>
      <c r="M243" s="15">
        <f>IF(A243="","",YEAR(A243))</f>
      </c>
    </row>
    <row r="244" spans="1:13" x14ac:dyDescent="0.25">
      <c r="A244" s="14"/>
      <c r="B244" s="10"/>
      <c r="C244" s="10"/>
      <c r="D244" s="8"/>
      <c r="E244" s="8"/>
      <c r="F244" s="8"/>
      <c r="G244" s="12">
        <f>IF(A244="","",IF(N(C244)=0,1,C244)*N(D244)+N(E244))</f>
      </c>
      <c r="H244" s="12">
        <f>IF(A244="","",Settings!$B$2*IF(N(C244)=0,1,C244)+G244*(Settings!$B$4+Settings!$B$6)+Settings!$B$8)</f>
      </c>
      <c r="I244" s="12">
        <f>IF(A244="","",IF(N(C244)=0,1,C244)*IFERROR(INDEX(Products!$B$2:$B$31,MATCH(B244,Products!$A$2:$A$31,0)),0))</f>
      </c>
      <c r="J244" s="12">
        <f>IF(A244="","",G244-H244-I244-N(F244))</f>
      </c>
      <c r="K244" s="13">
        <f>IF(OR(A244="",N(G244)=0),"",J244/G244)</f>
      </c>
      <c r="L244" s="15">
        <f>IF(A244="","",MONTH(A244))</f>
      </c>
      <c r="M244" s="15">
        <f>IF(A244="","",YEAR(A244))</f>
      </c>
    </row>
    <row r="245" spans="1:13" x14ac:dyDescent="0.25">
      <c r="A245" s="14"/>
      <c r="B245" s="10"/>
      <c r="C245" s="10"/>
      <c r="D245" s="8"/>
      <c r="E245" s="8"/>
      <c r="F245" s="8"/>
      <c r="G245" s="12">
        <f>IF(A245="","",IF(N(C245)=0,1,C245)*N(D245)+N(E245))</f>
      </c>
      <c r="H245" s="12">
        <f>IF(A245="","",Settings!$B$2*IF(N(C245)=0,1,C245)+G245*(Settings!$B$4+Settings!$B$6)+Settings!$B$8)</f>
      </c>
      <c r="I245" s="12">
        <f>IF(A245="","",IF(N(C245)=0,1,C245)*IFERROR(INDEX(Products!$B$2:$B$31,MATCH(B245,Products!$A$2:$A$31,0)),0))</f>
      </c>
      <c r="J245" s="12">
        <f>IF(A245="","",G245-H245-I245-N(F245))</f>
      </c>
      <c r="K245" s="13">
        <f>IF(OR(A245="",N(G245)=0),"",J245/G245)</f>
      </c>
      <c r="L245" s="15">
        <f>IF(A245="","",MONTH(A245))</f>
      </c>
      <c r="M245" s="15">
        <f>IF(A245="","",YEAR(A245))</f>
      </c>
    </row>
    <row r="246" spans="1:13" x14ac:dyDescent="0.25">
      <c r="A246" s="14"/>
      <c r="B246" s="10"/>
      <c r="C246" s="10"/>
      <c r="D246" s="8"/>
      <c r="E246" s="8"/>
      <c r="F246" s="8"/>
      <c r="G246" s="12">
        <f>IF(A246="","",IF(N(C246)=0,1,C246)*N(D246)+N(E246))</f>
      </c>
      <c r="H246" s="12">
        <f>IF(A246="","",Settings!$B$2*IF(N(C246)=0,1,C246)+G246*(Settings!$B$4+Settings!$B$6)+Settings!$B$8)</f>
      </c>
      <c r="I246" s="12">
        <f>IF(A246="","",IF(N(C246)=0,1,C246)*IFERROR(INDEX(Products!$B$2:$B$31,MATCH(B246,Products!$A$2:$A$31,0)),0))</f>
      </c>
      <c r="J246" s="12">
        <f>IF(A246="","",G246-H246-I246-N(F246))</f>
      </c>
      <c r="K246" s="13">
        <f>IF(OR(A246="",N(G246)=0),"",J246/G246)</f>
      </c>
      <c r="L246" s="15">
        <f>IF(A246="","",MONTH(A246))</f>
      </c>
      <c r="M246" s="15">
        <f>IF(A246="","",YEAR(A246))</f>
      </c>
    </row>
    <row r="247" spans="1:13" x14ac:dyDescent="0.25">
      <c r="A247" s="14"/>
      <c r="B247" s="10"/>
      <c r="C247" s="10"/>
      <c r="D247" s="8"/>
      <c r="E247" s="8"/>
      <c r="F247" s="8"/>
      <c r="G247" s="12">
        <f>IF(A247="","",IF(N(C247)=0,1,C247)*N(D247)+N(E247))</f>
      </c>
      <c r="H247" s="12">
        <f>IF(A247="","",Settings!$B$2*IF(N(C247)=0,1,C247)+G247*(Settings!$B$4+Settings!$B$6)+Settings!$B$8)</f>
      </c>
      <c r="I247" s="12">
        <f>IF(A247="","",IF(N(C247)=0,1,C247)*IFERROR(INDEX(Products!$B$2:$B$31,MATCH(B247,Products!$A$2:$A$31,0)),0))</f>
      </c>
      <c r="J247" s="12">
        <f>IF(A247="","",G247-H247-I247-N(F247))</f>
      </c>
      <c r="K247" s="13">
        <f>IF(OR(A247="",N(G247)=0),"",J247/G247)</f>
      </c>
      <c r="L247" s="15">
        <f>IF(A247="","",MONTH(A247))</f>
      </c>
      <c r="M247" s="15">
        <f>IF(A247="","",YEAR(A247))</f>
      </c>
    </row>
    <row r="248" spans="1:13" x14ac:dyDescent="0.25">
      <c r="A248" s="14"/>
      <c r="B248" s="10"/>
      <c r="C248" s="10"/>
      <c r="D248" s="8"/>
      <c r="E248" s="8"/>
      <c r="F248" s="8"/>
      <c r="G248" s="12">
        <f>IF(A248="","",IF(N(C248)=0,1,C248)*N(D248)+N(E248))</f>
      </c>
      <c r="H248" s="12">
        <f>IF(A248="","",Settings!$B$2*IF(N(C248)=0,1,C248)+G248*(Settings!$B$4+Settings!$B$6)+Settings!$B$8)</f>
      </c>
      <c r="I248" s="12">
        <f>IF(A248="","",IF(N(C248)=0,1,C248)*IFERROR(INDEX(Products!$B$2:$B$31,MATCH(B248,Products!$A$2:$A$31,0)),0))</f>
      </c>
      <c r="J248" s="12">
        <f>IF(A248="","",G248-H248-I248-N(F248))</f>
      </c>
      <c r="K248" s="13">
        <f>IF(OR(A248="",N(G248)=0),"",J248/G248)</f>
      </c>
      <c r="L248" s="15">
        <f>IF(A248="","",MONTH(A248))</f>
      </c>
      <c r="M248" s="15">
        <f>IF(A248="","",YEAR(A248))</f>
      </c>
    </row>
    <row r="249" spans="1:13" x14ac:dyDescent="0.25">
      <c r="A249" s="14"/>
      <c r="B249" s="10"/>
      <c r="C249" s="10"/>
      <c r="D249" s="8"/>
      <c r="E249" s="8"/>
      <c r="F249" s="8"/>
      <c r="G249" s="12">
        <f>IF(A249="","",IF(N(C249)=0,1,C249)*N(D249)+N(E249))</f>
      </c>
      <c r="H249" s="12">
        <f>IF(A249="","",Settings!$B$2*IF(N(C249)=0,1,C249)+G249*(Settings!$B$4+Settings!$B$6)+Settings!$B$8)</f>
      </c>
      <c r="I249" s="12">
        <f>IF(A249="","",IF(N(C249)=0,1,C249)*IFERROR(INDEX(Products!$B$2:$B$31,MATCH(B249,Products!$A$2:$A$31,0)),0))</f>
      </c>
      <c r="J249" s="12">
        <f>IF(A249="","",G249-H249-I249-N(F249))</f>
      </c>
      <c r="K249" s="13">
        <f>IF(OR(A249="",N(G249)=0),"",J249/G249)</f>
      </c>
      <c r="L249" s="15">
        <f>IF(A249="","",MONTH(A249))</f>
      </c>
      <c r="M249" s="15">
        <f>IF(A249="","",YEAR(A249))</f>
      </c>
    </row>
    <row r="250" spans="1:13" x14ac:dyDescent="0.25">
      <c r="A250" s="14"/>
      <c r="B250" s="10"/>
      <c r="C250" s="10"/>
      <c r="D250" s="8"/>
      <c r="E250" s="8"/>
      <c r="F250" s="8"/>
      <c r="G250" s="12">
        <f>IF(A250="","",IF(N(C250)=0,1,C250)*N(D250)+N(E250))</f>
      </c>
      <c r="H250" s="12">
        <f>IF(A250="","",Settings!$B$2*IF(N(C250)=0,1,C250)+G250*(Settings!$B$4+Settings!$B$6)+Settings!$B$8)</f>
      </c>
      <c r="I250" s="12">
        <f>IF(A250="","",IF(N(C250)=0,1,C250)*IFERROR(INDEX(Products!$B$2:$B$31,MATCH(B250,Products!$A$2:$A$31,0)),0))</f>
      </c>
      <c r="J250" s="12">
        <f>IF(A250="","",G250-H250-I250-N(F250))</f>
      </c>
      <c r="K250" s="13">
        <f>IF(OR(A250="",N(G250)=0),"",J250/G250)</f>
      </c>
      <c r="L250" s="15">
        <f>IF(A250="","",MONTH(A250))</f>
      </c>
      <c r="M250" s="15">
        <f>IF(A250="","",YEAR(A250))</f>
      </c>
    </row>
    <row r="251" spans="1:13" x14ac:dyDescent="0.25">
      <c r="A251" s="14"/>
      <c r="B251" s="10"/>
      <c r="C251" s="10"/>
      <c r="D251" s="8"/>
      <c r="E251" s="8"/>
      <c r="F251" s="8"/>
      <c r="G251" s="12">
        <f>IF(A251="","",IF(N(C251)=0,1,C251)*N(D251)+N(E251))</f>
      </c>
      <c r="H251" s="12">
        <f>IF(A251="","",Settings!$B$2*IF(N(C251)=0,1,C251)+G251*(Settings!$B$4+Settings!$B$6)+Settings!$B$8)</f>
      </c>
      <c r="I251" s="12">
        <f>IF(A251="","",IF(N(C251)=0,1,C251)*IFERROR(INDEX(Products!$B$2:$B$31,MATCH(B251,Products!$A$2:$A$31,0)),0))</f>
      </c>
      <c r="J251" s="12">
        <f>IF(A251="","",G251-H251-I251-N(F251))</f>
      </c>
      <c r="K251" s="13">
        <f>IF(OR(A251="",N(G251)=0),"",J251/G251)</f>
      </c>
      <c r="L251" s="15">
        <f>IF(A251="","",MONTH(A251))</f>
      </c>
      <c r="M251" s="15">
        <f>IF(A251="","",YEAR(A251))</f>
      </c>
    </row>
    <row r="252" spans="1:13" x14ac:dyDescent="0.25">
      <c r="A252" s="14"/>
      <c r="B252" s="10"/>
      <c r="C252" s="10"/>
      <c r="D252" s="8"/>
      <c r="E252" s="8"/>
      <c r="F252" s="8"/>
      <c r="G252" s="12">
        <f>IF(A252="","",IF(N(C252)=0,1,C252)*N(D252)+N(E252))</f>
      </c>
      <c r="H252" s="12">
        <f>IF(A252="","",Settings!$B$2*IF(N(C252)=0,1,C252)+G252*(Settings!$B$4+Settings!$B$6)+Settings!$B$8)</f>
      </c>
      <c r="I252" s="12">
        <f>IF(A252="","",IF(N(C252)=0,1,C252)*IFERROR(INDEX(Products!$B$2:$B$31,MATCH(B252,Products!$A$2:$A$31,0)),0))</f>
      </c>
      <c r="J252" s="12">
        <f>IF(A252="","",G252-H252-I252-N(F252))</f>
      </c>
      <c r="K252" s="13">
        <f>IF(OR(A252="",N(G252)=0),"",J252/G252)</f>
      </c>
      <c r="L252" s="15">
        <f>IF(A252="","",MONTH(A252))</f>
      </c>
      <c r="M252" s="15">
        <f>IF(A252="","",YEAR(A252))</f>
      </c>
    </row>
    <row r="253" spans="1:13" x14ac:dyDescent="0.25">
      <c r="A253" s="14"/>
      <c r="B253" s="10"/>
      <c r="C253" s="10"/>
      <c r="D253" s="8"/>
      <c r="E253" s="8"/>
      <c r="F253" s="8"/>
      <c r="G253" s="12">
        <f>IF(A253="","",IF(N(C253)=0,1,C253)*N(D253)+N(E253))</f>
      </c>
      <c r="H253" s="12">
        <f>IF(A253="","",Settings!$B$2*IF(N(C253)=0,1,C253)+G253*(Settings!$B$4+Settings!$B$6)+Settings!$B$8)</f>
      </c>
      <c r="I253" s="12">
        <f>IF(A253="","",IF(N(C253)=0,1,C253)*IFERROR(INDEX(Products!$B$2:$B$31,MATCH(B253,Products!$A$2:$A$31,0)),0))</f>
      </c>
      <c r="J253" s="12">
        <f>IF(A253="","",G253-H253-I253-N(F253))</f>
      </c>
      <c r="K253" s="13">
        <f>IF(OR(A253="",N(G253)=0),"",J253/G253)</f>
      </c>
      <c r="L253" s="15">
        <f>IF(A253="","",MONTH(A253))</f>
      </c>
      <c r="M253" s="15">
        <f>IF(A253="","",YEAR(A253))</f>
      </c>
    </row>
    <row r="254" spans="1:13" x14ac:dyDescent="0.25">
      <c r="A254" s="14"/>
      <c r="B254" s="10"/>
      <c r="C254" s="10"/>
      <c r="D254" s="8"/>
      <c r="E254" s="8"/>
      <c r="F254" s="8"/>
      <c r="G254" s="12">
        <f>IF(A254="","",IF(N(C254)=0,1,C254)*N(D254)+N(E254))</f>
      </c>
      <c r="H254" s="12">
        <f>IF(A254="","",Settings!$B$2*IF(N(C254)=0,1,C254)+G254*(Settings!$B$4+Settings!$B$6)+Settings!$B$8)</f>
      </c>
      <c r="I254" s="12">
        <f>IF(A254="","",IF(N(C254)=0,1,C254)*IFERROR(INDEX(Products!$B$2:$B$31,MATCH(B254,Products!$A$2:$A$31,0)),0))</f>
      </c>
      <c r="J254" s="12">
        <f>IF(A254="","",G254-H254-I254-N(F254))</f>
      </c>
      <c r="K254" s="13">
        <f>IF(OR(A254="",N(G254)=0),"",J254/G254)</f>
      </c>
      <c r="L254" s="15">
        <f>IF(A254="","",MONTH(A254))</f>
      </c>
      <c r="M254" s="15">
        <f>IF(A254="","",YEAR(A254))</f>
      </c>
    </row>
    <row r="255" spans="1:13" x14ac:dyDescent="0.25">
      <c r="A255" s="14"/>
      <c r="B255" s="10"/>
      <c r="C255" s="10"/>
      <c r="D255" s="8"/>
      <c r="E255" s="8"/>
      <c r="F255" s="8"/>
      <c r="G255" s="12">
        <f>IF(A255="","",IF(N(C255)=0,1,C255)*N(D255)+N(E255))</f>
      </c>
      <c r="H255" s="12">
        <f>IF(A255="","",Settings!$B$2*IF(N(C255)=0,1,C255)+G255*(Settings!$B$4+Settings!$B$6)+Settings!$B$8)</f>
      </c>
      <c r="I255" s="12">
        <f>IF(A255="","",IF(N(C255)=0,1,C255)*IFERROR(INDEX(Products!$B$2:$B$31,MATCH(B255,Products!$A$2:$A$31,0)),0))</f>
      </c>
      <c r="J255" s="12">
        <f>IF(A255="","",G255-H255-I255-N(F255))</f>
      </c>
      <c r="K255" s="13">
        <f>IF(OR(A255="",N(G255)=0),"",J255/G255)</f>
      </c>
      <c r="L255" s="15">
        <f>IF(A255="","",MONTH(A255))</f>
      </c>
      <c r="M255" s="15">
        <f>IF(A255="","",YEAR(A255))</f>
      </c>
    </row>
    <row r="256" spans="1:13" x14ac:dyDescent="0.25">
      <c r="A256" s="14"/>
      <c r="B256" s="10"/>
      <c r="C256" s="10"/>
      <c r="D256" s="8"/>
      <c r="E256" s="8"/>
      <c r="F256" s="8"/>
      <c r="G256" s="12">
        <f>IF(A256="","",IF(N(C256)=0,1,C256)*N(D256)+N(E256))</f>
      </c>
      <c r="H256" s="12">
        <f>IF(A256="","",Settings!$B$2*IF(N(C256)=0,1,C256)+G256*(Settings!$B$4+Settings!$B$6)+Settings!$B$8)</f>
      </c>
      <c r="I256" s="12">
        <f>IF(A256="","",IF(N(C256)=0,1,C256)*IFERROR(INDEX(Products!$B$2:$B$31,MATCH(B256,Products!$A$2:$A$31,0)),0))</f>
      </c>
      <c r="J256" s="12">
        <f>IF(A256="","",G256-H256-I256-N(F256))</f>
      </c>
      <c r="K256" s="13">
        <f>IF(OR(A256="",N(G256)=0),"",J256/G256)</f>
      </c>
      <c r="L256" s="15">
        <f>IF(A256="","",MONTH(A256))</f>
      </c>
      <c r="M256" s="15">
        <f>IF(A256="","",YEAR(A256))</f>
      </c>
    </row>
    <row r="257" spans="1:13" x14ac:dyDescent="0.25">
      <c r="A257" s="14"/>
      <c r="B257" s="10"/>
      <c r="C257" s="10"/>
      <c r="D257" s="8"/>
      <c r="E257" s="8"/>
      <c r="F257" s="8"/>
      <c r="G257" s="12">
        <f>IF(A257="","",IF(N(C257)=0,1,C257)*N(D257)+N(E257))</f>
      </c>
      <c r="H257" s="12">
        <f>IF(A257="","",Settings!$B$2*IF(N(C257)=0,1,C257)+G257*(Settings!$B$4+Settings!$B$6)+Settings!$B$8)</f>
      </c>
      <c r="I257" s="12">
        <f>IF(A257="","",IF(N(C257)=0,1,C257)*IFERROR(INDEX(Products!$B$2:$B$31,MATCH(B257,Products!$A$2:$A$31,0)),0))</f>
      </c>
      <c r="J257" s="12">
        <f>IF(A257="","",G257-H257-I257-N(F257))</f>
      </c>
      <c r="K257" s="13">
        <f>IF(OR(A257="",N(G257)=0),"",J257/G257)</f>
      </c>
      <c r="L257" s="15">
        <f>IF(A257="","",MONTH(A257))</f>
      </c>
      <c r="M257" s="15">
        <f>IF(A257="","",YEAR(A257))</f>
      </c>
    </row>
    <row r="258" spans="1:13" x14ac:dyDescent="0.25">
      <c r="A258" s="14"/>
      <c r="B258" s="10"/>
      <c r="C258" s="10"/>
      <c r="D258" s="8"/>
      <c r="E258" s="8"/>
      <c r="F258" s="8"/>
      <c r="G258" s="12">
        <f>IF(A258="","",IF(N(C258)=0,1,C258)*N(D258)+N(E258))</f>
      </c>
      <c r="H258" s="12">
        <f>IF(A258="","",Settings!$B$2*IF(N(C258)=0,1,C258)+G258*(Settings!$B$4+Settings!$B$6)+Settings!$B$8)</f>
      </c>
      <c r="I258" s="12">
        <f>IF(A258="","",IF(N(C258)=0,1,C258)*IFERROR(INDEX(Products!$B$2:$B$31,MATCH(B258,Products!$A$2:$A$31,0)),0))</f>
      </c>
      <c r="J258" s="12">
        <f>IF(A258="","",G258-H258-I258-N(F258))</f>
      </c>
      <c r="K258" s="13">
        <f>IF(OR(A258="",N(G258)=0),"",J258/G258)</f>
      </c>
      <c r="L258" s="15">
        <f>IF(A258="","",MONTH(A258))</f>
      </c>
      <c r="M258" s="15">
        <f>IF(A258="","",YEAR(A258))</f>
      </c>
    </row>
    <row r="259" spans="1:13" x14ac:dyDescent="0.25">
      <c r="A259" s="14"/>
      <c r="B259" s="10"/>
      <c r="C259" s="10"/>
      <c r="D259" s="8"/>
      <c r="E259" s="8"/>
      <c r="F259" s="8"/>
      <c r="G259" s="12">
        <f>IF(A259="","",IF(N(C259)=0,1,C259)*N(D259)+N(E259))</f>
      </c>
      <c r="H259" s="12">
        <f>IF(A259="","",Settings!$B$2*IF(N(C259)=0,1,C259)+G259*(Settings!$B$4+Settings!$B$6)+Settings!$B$8)</f>
      </c>
      <c r="I259" s="12">
        <f>IF(A259="","",IF(N(C259)=0,1,C259)*IFERROR(INDEX(Products!$B$2:$B$31,MATCH(B259,Products!$A$2:$A$31,0)),0))</f>
      </c>
      <c r="J259" s="12">
        <f>IF(A259="","",G259-H259-I259-N(F259))</f>
      </c>
      <c r="K259" s="13">
        <f>IF(OR(A259="",N(G259)=0),"",J259/G259)</f>
      </c>
      <c r="L259" s="15">
        <f>IF(A259="","",MONTH(A259))</f>
      </c>
      <c r="M259" s="15">
        <f>IF(A259="","",YEAR(A259))</f>
      </c>
    </row>
    <row r="260" spans="1:13" x14ac:dyDescent="0.25">
      <c r="A260" s="14"/>
      <c r="B260" s="10"/>
      <c r="C260" s="10"/>
      <c r="D260" s="8"/>
      <c r="E260" s="8"/>
      <c r="F260" s="8"/>
      <c r="G260" s="12">
        <f>IF(A260="","",IF(N(C260)=0,1,C260)*N(D260)+N(E260))</f>
      </c>
      <c r="H260" s="12">
        <f>IF(A260="","",Settings!$B$2*IF(N(C260)=0,1,C260)+G260*(Settings!$B$4+Settings!$B$6)+Settings!$B$8)</f>
      </c>
      <c r="I260" s="12">
        <f>IF(A260="","",IF(N(C260)=0,1,C260)*IFERROR(INDEX(Products!$B$2:$B$31,MATCH(B260,Products!$A$2:$A$31,0)),0))</f>
      </c>
      <c r="J260" s="12">
        <f>IF(A260="","",G260-H260-I260-N(F260))</f>
      </c>
      <c r="K260" s="13">
        <f>IF(OR(A260="",N(G260)=0),"",J260/G260)</f>
      </c>
      <c r="L260" s="15">
        <f>IF(A260="","",MONTH(A260))</f>
      </c>
      <c r="M260" s="15">
        <f>IF(A260="","",YEAR(A260))</f>
      </c>
    </row>
    <row r="261" spans="1:13" x14ac:dyDescent="0.25">
      <c r="A261" s="14"/>
      <c r="B261" s="10"/>
      <c r="C261" s="10"/>
      <c r="D261" s="8"/>
      <c r="E261" s="8"/>
      <c r="F261" s="8"/>
      <c r="G261" s="12">
        <f>IF(A261="","",IF(N(C261)=0,1,C261)*N(D261)+N(E261))</f>
      </c>
      <c r="H261" s="12">
        <f>IF(A261="","",Settings!$B$2*IF(N(C261)=0,1,C261)+G261*(Settings!$B$4+Settings!$B$6)+Settings!$B$8)</f>
      </c>
      <c r="I261" s="12">
        <f>IF(A261="","",IF(N(C261)=0,1,C261)*IFERROR(INDEX(Products!$B$2:$B$31,MATCH(B261,Products!$A$2:$A$31,0)),0))</f>
      </c>
      <c r="J261" s="12">
        <f>IF(A261="","",G261-H261-I261-N(F261))</f>
      </c>
      <c r="K261" s="13">
        <f>IF(OR(A261="",N(G261)=0),"",J261/G261)</f>
      </c>
      <c r="L261" s="15">
        <f>IF(A261="","",MONTH(A261))</f>
      </c>
      <c r="M261" s="15">
        <f>IF(A261="","",YEAR(A261))</f>
      </c>
    </row>
    <row r="262" spans="1:13" x14ac:dyDescent="0.25">
      <c r="A262" s="14"/>
      <c r="B262" s="10"/>
      <c r="C262" s="10"/>
      <c r="D262" s="8"/>
      <c r="E262" s="8"/>
      <c r="F262" s="8"/>
      <c r="G262" s="12">
        <f>IF(A262="","",IF(N(C262)=0,1,C262)*N(D262)+N(E262))</f>
      </c>
      <c r="H262" s="12">
        <f>IF(A262="","",Settings!$B$2*IF(N(C262)=0,1,C262)+G262*(Settings!$B$4+Settings!$B$6)+Settings!$B$8)</f>
      </c>
      <c r="I262" s="12">
        <f>IF(A262="","",IF(N(C262)=0,1,C262)*IFERROR(INDEX(Products!$B$2:$B$31,MATCH(B262,Products!$A$2:$A$31,0)),0))</f>
      </c>
      <c r="J262" s="12">
        <f>IF(A262="","",G262-H262-I262-N(F262))</f>
      </c>
      <c r="K262" s="13">
        <f>IF(OR(A262="",N(G262)=0),"",J262/G262)</f>
      </c>
      <c r="L262" s="15">
        <f>IF(A262="","",MONTH(A262))</f>
      </c>
      <c r="M262" s="15">
        <f>IF(A262="","",YEAR(A262))</f>
      </c>
    </row>
    <row r="263" spans="1:13" x14ac:dyDescent="0.25">
      <c r="A263" s="14"/>
      <c r="B263" s="10"/>
      <c r="C263" s="10"/>
      <c r="D263" s="8"/>
      <c r="E263" s="8"/>
      <c r="F263" s="8"/>
      <c r="G263" s="12">
        <f>IF(A263="","",IF(N(C263)=0,1,C263)*N(D263)+N(E263))</f>
      </c>
      <c r="H263" s="12">
        <f>IF(A263="","",Settings!$B$2*IF(N(C263)=0,1,C263)+G263*(Settings!$B$4+Settings!$B$6)+Settings!$B$8)</f>
      </c>
      <c r="I263" s="12">
        <f>IF(A263="","",IF(N(C263)=0,1,C263)*IFERROR(INDEX(Products!$B$2:$B$31,MATCH(B263,Products!$A$2:$A$31,0)),0))</f>
      </c>
      <c r="J263" s="12">
        <f>IF(A263="","",G263-H263-I263-N(F263))</f>
      </c>
      <c r="K263" s="13">
        <f>IF(OR(A263="",N(G263)=0),"",J263/G263)</f>
      </c>
      <c r="L263" s="15">
        <f>IF(A263="","",MONTH(A263))</f>
      </c>
      <c r="M263" s="15">
        <f>IF(A263="","",YEAR(A263))</f>
      </c>
    </row>
    <row r="264" spans="1:13" x14ac:dyDescent="0.25">
      <c r="A264" s="14"/>
      <c r="B264" s="10"/>
      <c r="C264" s="10"/>
      <c r="D264" s="8"/>
      <c r="E264" s="8"/>
      <c r="F264" s="8"/>
      <c r="G264" s="12">
        <f>IF(A264="","",IF(N(C264)=0,1,C264)*N(D264)+N(E264))</f>
      </c>
      <c r="H264" s="12">
        <f>IF(A264="","",Settings!$B$2*IF(N(C264)=0,1,C264)+G264*(Settings!$B$4+Settings!$B$6)+Settings!$B$8)</f>
      </c>
      <c r="I264" s="12">
        <f>IF(A264="","",IF(N(C264)=0,1,C264)*IFERROR(INDEX(Products!$B$2:$B$31,MATCH(B264,Products!$A$2:$A$31,0)),0))</f>
      </c>
      <c r="J264" s="12">
        <f>IF(A264="","",G264-H264-I264-N(F264))</f>
      </c>
      <c r="K264" s="13">
        <f>IF(OR(A264="",N(G264)=0),"",J264/G264)</f>
      </c>
      <c r="L264" s="15">
        <f>IF(A264="","",MONTH(A264))</f>
      </c>
      <c r="M264" s="15">
        <f>IF(A264="","",YEAR(A264))</f>
      </c>
    </row>
    <row r="265" spans="1:13" x14ac:dyDescent="0.25">
      <c r="A265" s="14"/>
      <c r="B265" s="10"/>
      <c r="C265" s="10"/>
      <c r="D265" s="8"/>
      <c r="E265" s="8"/>
      <c r="F265" s="8"/>
      <c r="G265" s="12">
        <f>IF(A265="","",IF(N(C265)=0,1,C265)*N(D265)+N(E265))</f>
      </c>
      <c r="H265" s="12">
        <f>IF(A265="","",Settings!$B$2*IF(N(C265)=0,1,C265)+G265*(Settings!$B$4+Settings!$B$6)+Settings!$B$8)</f>
      </c>
      <c r="I265" s="12">
        <f>IF(A265="","",IF(N(C265)=0,1,C265)*IFERROR(INDEX(Products!$B$2:$B$31,MATCH(B265,Products!$A$2:$A$31,0)),0))</f>
      </c>
      <c r="J265" s="12">
        <f>IF(A265="","",G265-H265-I265-N(F265))</f>
      </c>
      <c r="K265" s="13">
        <f>IF(OR(A265="",N(G265)=0),"",J265/G265)</f>
      </c>
      <c r="L265" s="15">
        <f>IF(A265="","",MONTH(A265))</f>
      </c>
      <c r="M265" s="15">
        <f>IF(A265="","",YEAR(A265))</f>
      </c>
    </row>
    <row r="266" spans="1:13" x14ac:dyDescent="0.25">
      <c r="A266" s="14"/>
      <c r="B266" s="10"/>
      <c r="C266" s="10"/>
      <c r="D266" s="8"/>
      <c r="E266" s="8"/>
      <c r="F266" s="8"/>
      <c r="G266" s="12">
        <f>IF(A266="","",IF(N(C266)=0,1,C266)*N(D266)+N(E266))</f>
      </c>
      <c r="H266" s="12">
        <f>IF(A266="","",Settings!$B$2*IF(N(C266)=0,1,C266)+G266*(Settings!$B$4+Settings!$B$6)+Settings!$B$8)</f>
      </c>
      <c r="I266" s="12">
        <f>IF(A266="","",IF(N(C266)=0,1,C266)*IFERROR(INDEX(Products!$B$2:$B$31,MATCH(B266,Products!$A$2:$A$31,0)),0))</f>
      </c>
      <c r="J266" s="12">
        <f>IF(A266="","",G266-H266-I266-N(F266))</f>
      </c>
      <c r="K266" s="13">
        <f>IF(OR(A266="",N(G266)=0),"",J266/G266)</f>
      </c>
      <c r="L266" s="15">
        <f>IF(A266="","",MONTH(A266))</f>
      </c>
      <c r="M266" s="15">
        <f>IF(A266="","",YEAR(A266))</f>
      </c>
    </row>
    <row r="267" spans="1:13" x14ac:dyDescent="0.25">
      <c r="A267" s="14"/>
      <c r="B267" s="10"/>
      <c r="C267" s="10"/>
      <c r="D267" s="8"/>
      <c r="E267" s="8"/>
      <c r="F267" s="8"/>
      <c r="G267" s="12">
        <f>IF(A267="","",IF(N(C267)=0,1,C267)*N(D267)+N(E267))</f>
      </c>
      <c r="H267" s="12">
        <f>IF(A267="","",Settings!$B$2*IF(N(C267)=0,1,C267)+G267*(Settings!$B$4+Settings!$B$6)+Settings!$B$8)</f>
      </c>
      <c r="I267" s="12">
        <f>IF(A267="","",IF(N(C267)=0,1,C267)*IFERROR(INDEX(Products!$B$2:$B$31,MATCH(B267,Products!$A$2:$A$31,0)),0))</f>
      </c>
      <c r="J267" s="12">
        <f>IF(A267="","",G267-H267-I267-N(F267))</f>
      </c>
      <c r="K267" s="13">
        <f>IF(OR(A267="",N(G267)=0),"",J267/G267)</f>
      </c>
      <c r="L267" s="15">
        <f>IF(A267="","",MONTH(A267))</f>
      </c>
      <c r="M267" s="15">
        <f>IF(A267="","",YEAR(A267))</f>
      </c>
    </row>
    <row r="268" spans="1:13" x14ac:dyDescent="0.25">
      <c r="A268" s="14"/>
      <c r="B268" s="10"/>
      <c r="C268" s="10"/>
      <c r="D268" s="8"/>
      <c r="E268" s="8"/>
      <c r="F268" s="8"/>
      <c r="G268" s="12">
        <f>IF(A268="","",IF(N(C268)=0,1,C268)*N(D268)+N(E268))</f>
      </c>
      <c r="H268" s="12">
        <f>IF(A268="","",Settings!$B$2*IF(N(C268)=0,1,C268)+G268*(Settings!$B$4+Settings!$B$6)+Settings!$B$8)</f>
      </c>
      <c r="I268" s="12">
        <f>IF(A268="","",IF(N(C268)=0,1,C268)*IFERROR(INDEX(Products!$B$2:$B$31,MATCH(B268,Products!$A$2:$A$31,0)),0))</f>
      </c>
      <c r="J268" s="12">
        <f>IF(A268="","",G268-H268-I268-N(F268))</f>
      </c>
      <c r="K268" s="13">
        <f>IF(OR(A268="",N(G268)=0),"",J268/G268)</f>
      </c>
      <c r="L268" s="15">
        <f>IF(A268="","",MONTH(A268))</f>
      </c>
      <c r="M268" s="15">
        <f>IF(A268="","",YEAR(A268))</f>
      </c>
    </row>
    <row r="269" spans="1:13" x14ac:dyDescent="0.25">
      <c r="A269" s="14"/>
      <c r="B269" s="10"/>
      <c r="C269" s="10"/>
      <c r="D269" s="8"/>
      <c r="E269" s="8"/>
      <c r="F269" s="8"/>
      <c r="G269" s="12">
        <f>IF(A269="","",IF(N(C269)=0,1,C269)*N(D269)+N(E269))</f>
      </c>
      <c r="H269" s="12">
        <f>IF(A269="","",Settings!$B$2*IF(N(C269)=0,1,C269)+G269*(Settings!$B$4+Settings!$B$6)+Settings!$B$8)</f>
      </c>
      <c r="I269" s="12">
        <f>IF(A269="","",IF(N(C269)=0,1,C269)*IFERROR(INDEX(Products!$B$2:$B$31,MATCH(B269,Products!$A$2:$A$31,0)),0))</f>
      </c>
      <c r="J269" s="12">
        <f>IF(A269="","",G269-H269-I269-N(F269))</f>
      </c>
      <c r="K269" s="13">
        <f>IF(OR(A269="",N(G269)=0),"",J269/G269)</f>
      </c>
      <c r="L269" s="15">
        <f>IF(A269="","",MONTH(A269))</f>
      </c>
      <c r="M269" s="15">
        <f>IF(A269="","",YEAR(A269))</f>
      </c>
    </row>
    <row r="270" spans="1:13" x14ac:dyDescent="0.25">
      <c r="A270" s="14"/>
      <c r="B270" s="10"/>
      <c r="C270" s="10"/>
      <c r="D270" s="8"/>
      <c r="E270" s="8"/>
      <c r="F270" s="8"/>
      <c r="G270" s="12">
        <f>IF(A270="","",IF(N(C270)=0,1,C270)*N(D270)+N(E270))</f>
      </c>
      <c r="H270" s="12">
        <f>IF(A270="","",Settings!$B$2*IF(N(C270)=0,1,C270)+G270*(Settings!$B$4+Settings!$B$6)+Settings!$B$8)</f>
      </c>
      <c r="I270" s="12">
        <f>IF(A270="","",IF(N(C270)=0,1,C270)*IFERROR(INDEX(Products!$B$2:$B$31,MATCH(B270,Products!$A$2:$A$31,0)),0))</f>
      </c>
      <c r="J270" s="12">
        <f>IF(A270="","",G270-H270-I270-N(F270))</f>
      </c>
      <c r="K270" s="13">
        <f>IF(OR(A270="",N(G270)=0),"",J270/G270)</f>
      </c>
      <c r="L270" s="15">
        <f>IF(A270="","",MONTH(A270))</f>
      </c>
      <c r="M270" s="15">
        <f>IF(A270="","",YEAR(A270))</f>
      </c>
    </row>
    <row r="271" spans="1:13" x14ac:dyDescent="0.25">
      <c r="A271" s="14"/>
      <c r="B271" s="10"/>
      <c r="C271" s="10"/>
      <c r="D271" s="8"/>
      <c r="E271" s="8"/>
      <c r="F271" s="8"/>
      <c r="G271" s="12">
        <f>IF(A271="","",IF(N(C271)=0,1,C271)*N(D271)+N(E271))</f>
      </c>
      <c r="H271" s="12">
        <f>IF(A271="","",Settings!$B$2*IF(N(C271)=0,1,C271)+G271*(Settings!$B$4+Settings!$B$6)+Settings!$B$8)</f>
      </c>
      <c r="I271" s="12">
        <f>IF(A271="","",IF(N(C271)=0,1,C271)*IFERROR(INDEX(Products!$B$2:$B$31,MATCH(B271,Products!$A$2:$A$31,0)),0))</f>
      </c>
      <c r="J271" s="12">
        <f>IF(A271="","",G271-H271-I271-N(F271))</f>
      </c>
      <c r="K271" s="13">
        <f>IF(OR(A271="",N(G271)=0),"",J271/G271)</f>
      </c>
      <c r="L271" s="15">
        <f>IF(A271="","",MONTH(A271))</f>
      </c>
      <c r="M271" s="15">
        <f>IF(A271="","",YEAR(A271))</f>
      </c>
    </row>
    <row r="272" spans="1:13" x14ac:dyDescent="0.25">
      <c r="A272" s="14"/>
      <c r="B272" s="10"/>
      <c r="C272" s="10"/>
      <c r="D272" s="8"/>
      <c r="E272" s="8"/>
      <c r="F272" s="8"/>
      <c r="G272" s="12">
        <f>IF(A272="","",IF(N(C272)=0,1,C272)*N(D272)+N(E272))</f>
      </c>
      <c r="H272" s="12">
        <f>IF(A272="","",Settings!$B$2*IF(N(C272)=0,1,C272)+G272*(Settings!$B$4+Settings!$B$6)+Settings!$B$8)</f>
      </c>
      <c r="I272" s="12">
        <f>IF(A272="","",IF(N(C272)=0,1,C272)*IFERROR(INDEX(Products!$B$2:$B$31,MATCH(B272,Products!$A$2:$A$31,0)),0))</f>
      </c>
      <c r="J272" s="12">
        <f>IF(A272="","",G272-H272-I272-N(F272))</f>
      </c>
      <c r="K272" s="13">
        <f>IF(OR(A272="",N(G272)=0),"",J272/G272)</f>
      </c>
      <c r="L272" s="15">
        <f>IF(A272="","",MONTH(A272))</f>
      </c>
      <c r="M272" s="15">
        <f>IF(A272="","",YEAR(A272))</f>
      </c>
    </row>
    <row r="273" spans="1:13" x14ac:dyDescent="0.25">
      <c r="A273" s="14"/>
      <c r="B273" s="10"/>
      <c r="C273" s="10"/>
      <c r="D273" s="8"/>
      <c r="E273" s="8"/>
      <c r="F273" s="8"/>
      <c r="G273" s="12">
        <f>IF(A273="","",IF(N(C273)=0,1,C273)*N(D273)+N(E273))</f>
      </c>
      <c r="H273" s="12">
        <f>IF(A273="","",Settings!$B$2*IF(N(C273)=0,1,C273)+G273*(Settings!$B$4+Settings!$B$6)+Settings!$B$8)</f>
      </c>
      <c r="I273" s="12">
        <f>IF(A273="","",IF(N(C273)=0,1,C273)*IFERROR(INDEX(Products!$B$2:$B$31,MATCH(B273,Products!$A$2:$A$31,0)),0))</f>
      </c>
      <c r="J273" s="12">
        <f>IF(A273="","",G273-H273-I273-N(F273))</f>
      </c>
      <c r="K273" s="13">
        <f>IF(OR(A273="",N(G273)=0),"",J273/G273)</f>
      </c>
      <c r="L273" s="15">
        <f>IF(A273="","",MONTH(A273))</f>
      </c>
      <c r="M273" s="15">
        <f>IF(A273="","",YEAR(A273))</f>
      </c>
    </row>
    <row r="274" spans="1:13" x14ac:dyDescent="0.25">
      <c r="A274" s="14"/>
      <c r="B274" s="10"/>
      <c r="C274" s="10"/>
      <c r="D274" s="8"/>
      <c r="E274" s="8"/>
      <c r="F274" s="8"/>
      <c r="G274" s="12">
        <f>IF(A274="","",IF(N(C274)=0,1,C274)*N(D274)+N(E274))</f>
      </c>
      <c r="H274" s="12">
        <f>IF(A274="","",Settings!$B$2*IF(N(C274)=0,1,C274)+G274*(Settings!$B$4+Settings!$B$6)+Settings!$B$8)</f>
      </c>
      <c r="I274" s="12">
        <f>IF(A274="","",IF(N(C274)=0,1,C274)*IFERROR(INDEX(Products!$B$2:$B$31,MATCH(B274,Products!$A$2:$A$31,0)),0))</f>
      </c>
      <c r="J274" s="12">
        <f>IF(A274="","",G274-H274-I274-N(F274))</f>
      </c>
      <c r="K274" s="13">
        <f>IF(OR(A274="",N(G274)=0),"",J274/G274)</f>
      </c>
      <c r="L274" s="15">
        <f>IF(A274="","",MONTH(A274))</f>
      </c>
      <c r="M274" s="15">
        <f>IF(A274="","",YEAR(A274))</f>
      </c>
    </row>
    <row r="275" spans="1:13" x14ac:dyDescent="0.25">
      <c r="A275" s="14"/>
      <c r="B275" s="10"/>
      <c r="C275" s="10"/>
      <c r="D275" s="8"/>
      <c r="E275" s="8"/>
      <c r="F275" s="8"/>
      <c r="G275" s="12">
        <f>IF(A275="","",IF(N(C275)=0,1,C275)*N(D275)+N(E275))</f>
      </c>
      <c r="H275" s="12">
        <f>IF(A275="","",Settings!$B$2*IF(N(C275)=0,1,C275)+G275*(Settings!$B$4+Settings!$B$6)+Settings!$B$8)</f>
      </c>
      <c r="I275" s="12">
        <f>IF(A275="","",IF(N(C275)=0,1,C275)*IFERROR(INDEX(Products!$B$2:$B$31,MATCH(B275,Products!$A$2:$A$31,0)),0))</f>
      </c>
      <c r="J275" s="12">
        <f>IF(A275="","",G275-H275-I275-N(F275))</f>
      </c>
      <c r="K275" s="13">
        <f>IF(OR(A275="",N(G275)=0),"",J275/G275)</f>
      </c>
      <c r="L275" s="15">
        <f>IF(A275="","",MONTH(A275))</f>
      </c>
      <c r="M275" s="15">
        <f>IF(A275="","",YEAR(A275))</f>
      </c>
    </row>
    <row r="276" spans="1:13" x14ac:dyDescent="0.25">
      <c r="A276" s="14"/>
      <c r="B276" s="10"/>
      <c r="C276" s="10"/>
      <c r="D276" s="8"/>
      <c r="E276" s="8"/>
      <c r="F276" s="8"/>
      <c r="G276" s="12">
        <f>IF(A276="","",IF(N(C276)=0,1,C276)*N(D276)+N(E276))</f>
      </c>
      <c r="H276" s="12">
        <f>IF(A276="","",Settings!$B$2*IF(N(C276)=0,1,C276)+G276*(Settings!$B$4+Settings!$B$6)+Settings!$B$8)</f>
      </c>
      <c r="I276" s="12">
        <f>IF(A276="","",IF(N(C276)=0,1,C276)*IFERROR(INDEX(Products!$B$2:$B$31,MATCH(B276,Products!$A$2:$A$31,0)),0))</f>
      </c>
      <c r="J276" s="12">
        <f>IF(A276="","",G276-H276-I276-N(F276))</f>
      </c>
      <c r="K276" s="13">
        <f>IF(OR(A276="",N(G276)=0),"",J276/G276)</f>
      </c>
      <c r="L276" s="15">
        <f>IF(A276="","",MONTH(A276))</f>
      </c>
      <c r="M276" s="15">
        <f>IF(A276="","",YEAR(A276))</f>
      </c>
    </row>
    <row r="277" spans="1:13" x14ac:dyDescent="0.25">
      <c r="A277" s="14"/>
      <c r="B277" s="10"/>
      <c r="C277" s="10"/>
      <c r="D277" s="8"/>
      <c r="E277" s="8"/>
      <c r="F277" s="8"/>
      <c r="G277" s="12">
        <f>IF(A277="","",IF(N(C277)=0,1,C277)*N(D277)+N(E277))</f>
      </c>
      <c r="H277" s="12">
        <f>IF(A277="","",Settings!$B$2*IF(N(C277)=0,1,C277)+G277*(Settings!$B$4+Settings!$B$6)+Settings!$B$8)</f>
      </c>
      <c r="I277" s="12">
        <f>IF(A277="","",IF(N(C277)=0,1,C277)*IFERROR(INDEX(Products!$B$2:$B$31,MATCH(B277,Products!$A$2:$A$31,0)),0))</f>
      </c>
      <c r="J277" s="12">
        <f>IF(A277="","",G277-H277-I277-N(F277))</f>
      </c>
      <c r="K277" s="13">
        <f>IF(OR(A277="",N(G277)=0),"",J277/G277)</f>
      </c>
      <c r="L277" s="15">
        <f>IF(A277="","",MONTH(A277))</f>
      </c>
      <c r="M277" s="15">
        <f>IF(A277="","",YEAR(A277))</f>
      </c>
    </row>
    <row r="278" spans="1:13" x14ac:dyDescent="0.25">
      <c r="A278" s="14"/>
      <c r="B278" s="10"/>
      <c r="C278" s="10"/>
      <c r="D278" s="8"/>
      <c r="E278" s="8"/>
      <c r="F278" s="8"/>
      <c r="G278" s="12">
        <f>IF(A278="","",IF(N(C278)=0,1,C278)*N(D278)+N(E278))</f>
      </c>
      <c r="H278" s="12">
        <f>IF(A278="","",Settings!$B$2*IF(N(C278)=0,1,C278)+G278*(Settings!$B$4+Settings!$B$6)+Settings!$B$8)</f>
      </c>
      <c r="I278" s="12">
        <f>IF(A278="","",IF(N(C278)=0,1,C278)*IFERROR(INDEX(Products!$B$2:$B$31,MATCH(B278,Products!$A$2:$A$31,0)),0))</f>
      </c>
      <c r="J278" s="12">
        <f>IF(A278="","",G278-H278-I278-N(F278))</f>
      </c>
      <c r="K278" s="13">
        <f>IF(OR(A278="",N(G278)=0),"",J278/G278)</f>
      </c>
      <c r="L278" s="15">
        <f>IF(A278="","",MONTH(A278))</f>
      </c>
      <c r="M278" s="15">
        <f>IF(A278="","",YEAR(A278))</f>
      </c>
    </row>
    <row r="279" spans="1:13" x14ac:dyDescent="0.25">
      <c r="A279" s="14"/>
      <c r="B279" s="10"/>
      <c r="C279" s="10"/>
      <c r="D279" s="8"/>
      <c r="E279" s="8"/>
      <c r="F279" s="8"/>
      <c r="G279" s="12">
        <f>IF(A279="","",IF(N(C279)=0,1,C279)*N(D279)+N(E279))</f>
      </c>
      <c r="H279" s="12">
        <f>IF(A279="","",Settings!$B$2*IF(N(C279)=0,1,C279)+G279*(Settings!$B$4+Settings!$B$6)+Settings!$B$8)</f>
      </c>
      <c r="I279" s="12">
        <f>IF(A279="","",IF(N(C279)=0,1,C279)*IFERROR(INDEX(Products!$B$2:$B$31,MATCH(B279,Products!$A$2:$A$31,0)),0))</f>
      </c>
      <c r="J279" s="12">
        <f>IF(A279="","",G279-H279-I279-N(F279))</f>
      </c>
      <c r="K279" s="13">
        <f>IF(OR(A279="",N(G279)=0),"",J279/G279)</f>
      </c>
      <c r="L279" s="15">
        <f>IF(A279="","",MONTH(A279))</f>
      </c>
      <c r="M279" s="15">
        <f>IF(A279="","",YEAR(A279))</f>
      </c>
    </row>
    <row r="280" spans="1:13" x14ac:dyDescent="0.25">
      <c r="A280" s="14"/>
      <c r="B280" s="10"/>
      <c r="C280" s="10"/>
      <c r="D280" s="8"/>
      <c r="E280" s="8"/>
      <c r="F280" s="8"/>
      <c r="G280" s="12">
        <f>IF(A280="","",IF(N(C280)=0,1,C280)*N(D280)+N(E280))</f>
      </c>
      <c r="H280" s="12">
        <f>IF(A280="","",Settings!$B$2*IF(N(C280)=0,1,C280)+G280*(Settings!$B$4+Settings!$B$6)+Settings!$B$8)</f>
      </c>
      <c r="I280" s="12">
        <f>IF(A280="","",IF(N(C280)=0,1,C280)*IFERROR(INDEX(Products!$B$2:$B$31,MATCH(B280,Products!$A$2:$A$31,0)),0))</f>
      </c>
      <c r="J280" s="12">
        <f>IF(A280="","",G280-H280-I280-N(F280))</f>
      </c>
      <c r="K280" s="13">
        <f>IF(OR(A280="",N(G280)=0),"",J280/G280)</f>
      </c>
      <c r="L280" s="15">
        <f>IF(A280="","",MONTH(A280))</f>
      </c>
      <c r="M280" s="15">
        <f>IF(A280="","",YEAR(A280))</f>
      </c>
    </row>
    <row r="281" spans="1:13" x14ac:dyDescent="0.25">
      <c r="A281" s="14"/>
      <c r="B281" s="10"/>
      <c r="C281" s="10"/>
      <c r="D281" s="8"/>
      <c r="E281" s="8"/>
      <c r="F281" s="8"/>
      <c r="G281" s="12">
        <f>IF(A281="","",IF(N(C281)=0,1,C281)*N(D281)+N(E281))</f>
      </c>
      <c r="H281" s="12">
        <f>IF(A281="","",Settings!$B$2*IF(N(C281)=0,1,C281)+G281*(Settings!$B$4+Settings!$B$6)+Settings!$B$8)</f>
      </c>
      <c r="I281" s="12">
        <f>IF(A281="","",IF(N(C281)=0,1,C281)*IFERROR(INDEX(Products!$B$2:$B$31,MATCH(B281,Products!$A$2:$A$31,0)),0))</f>
      </c>
      <c r="J281" s="12">
        <f>IF(A281="","",G281-H281-I281-N(F281))</f>
      </c>
      <c r="K281" s="13">
        <f>IF(OR(A281="",N(G281)=0),"",J281/G281)</f>
      </c>
      <c r="L281" s="15">
        <f>IF(A281="","",MONTH(A281))</f>
      </c>
      <c r="M281" s="15">
        <f>IF(A281="","",YEAR(A281))</f>
      </c>
    </row>
    <row r="282" spans="1:13" x14ac:dyDescent="0.25">
      <c r="A282" s="14"/>
      <c r="B282" s="10"/>
      <c r="C282" s="10"/>
      <c r="D282" s="8"/>
      <c r="E282" s="8"/>
      <c r="F282" s="8"/>
      <c r="G282" s="12">
        <f>IF(A282="","",IF(N(C282)=0,1,C282)*N(D282)+N(E282))</f>
      </c>
      <c r="H282" s="12">
        <f>IF(A282="","",Settings!$B$2*IF(N(C282)=0,1,C282)+G282*(Settings!$B$4+Settings!$B$6)+Settings!$B$8)</f>
      </c>
      <c r="I282" s="12">
        <f>IF(A282="","",IF(N(C282)=0,1,C282)*IFERROR(INDEX(Products!$B$2:$B$31,MATCH(B282,Products!$A$2:$A$31,0)),0))</f>
      </c>
      <c r="J282" s="12">
        <f>IF(A282="","",G282-H282-I282-N(F282))</f>
      </c>
      <c r="K282" s="13">
        <f>IF(OR(A282="",N(G282)=0),"",J282/G282)</f>
      </c>
      <c r="L282" s="15">
        <f>IF(A282="","",MONTH(A282))</f>
      </c>
      <c r="M282" s="15">
        <f>IF(A282="","",YEAR(A282))</f>
      </c>
    </row>
    <row r="283" spans="1:13" x14ac:dyDescent="0.25">
      <c r="A283" s="14"/>
      <c r="B283" s="10"/>
      <c r="C283" s="10"/>
      <c r="D283" s="8"/>
      <c r="E283" s="8"/>
      <c r="F283" s="8"/>
      <c r="G283" s="12">
        <f>IF(A283="","",IF(N(C283)=0,1,C283)*N(D283)+N(E283))</f>
      </c>
      <c r="H283" s="12">
        <f>IF(A283="","",Settings!$B$2*IF(N(C283)=0,1,C283)+G283*(Settings!$B$4+Settings!$B$6)+Settings!$B$8)</f>
      </c>
      <c r="I283" s="12">
        <f>IF(A283="","",IF(N(C283)=0,1,C283)*IFERROR(INDEX(Products!$B$2:$B$31,MATCH(B283,Products!$A$2:$A$31,0)),0))</f>
      </c>
      <c r="J283" s="12">
        <f>IF(A283="","",G283-H283-I283-N(F283))</f>
      </c>
      <c r="K283" s="13">
        <f>IF(OR(A283="",N(G283)=0),"",J283/G283)</f>
      </c>
      <c r="L283" s="15">
        <f>IF(A283="","",MONTH(A283))</f>
      </c>
      <c r="M283" s="15">
        <f>IF(A283="","",YEAR(A283))</f>
      </c>
    </row>
    <row r="284" spans="1:13" x14ac:dyDescent="0.25">
      <c r="A284" s="14"/>
      <c r="B284" s="10"/>
      <c r="C284" s="10"/>
      <c r="D284" s="8"/>
      <c r="E284" s="8"/>
      <c r="F284" s="8"/>
      <c r="G284" s="12">
        <f>IF(A284="","",IF(N(C284)=0,1,C284)*N(D284)+N(E284))</f>
      </c>
      <c r="H284" s="12">
        <f>IF(A284="","",Settings!$B$2*IF(N(C284)=0,1,C284)+G284*(Settings!$B$4+Settings!$B$6)+Settings!$B$8)</f>
      </c>
      <c r="I284" s="12">
        <f>IF(A284="","",IF(N(C284)=0,1,C284)*IFERROR(INDEX(Products!$B$2:$B$31,MATCH(B284,Products!$A$2:$A$31,0)),0))</f>
      </c>
      <c r="J284" s="12">
        <f>IF(A284="","",G284-H284-I284-N(F284))</f>
      </c>
      <c r="K284" s="13">
        <f>IF(OR(A284="",N(G284)=0),"",J284/G284)</f>
      </c>
      <c r="L284" s="15">
        <f>IF(A284="","",MONTH(A284))</f>
      </c>
      <c r="M284" s="15">
        <f>IF(A284="","",YEAR(A284))</f>
      </c>
    </row>
    <row r="285" spans="1:13" x14ac:dyDescent="0.25">
      <c r="A285" s="14"/>
      <c r="B285" s="10"/>
      <c r="C285" s="10"/>
      <c r="D285" s="8"/>
      <c r="E285" s="8"/>
      <c r="F285" s="8"/>
      <c r="G285" s="12">
        <f>IF(A285="","",IF(N(C285)=0,1,C285)*N(D285)+N(E285))</f>
      </c>
      <c r="H285" s="12">
        <f>IF(A285="","",Settings!$B$2*IF(N(C285)=0,1,C285)+G285*(Settings!$B$4+Settings!$B$6)+Settings!$B$8)</f>
      </c>
      <c r="I285" s="12">
        <f>IF(A285="","",IF(N(C285)=0,1,C285)*IFERROR(INDEX(Products!$B$2:$B$31,MATCH(B285,Products!$A$2:$A$31,0)),0))</f>
      </c>
      <c r="J285" s="12">
        <f>IF(A285="","",G285-H285-I285-N(F285))</f>
      </c>
      <c r="K285" s="13">
        <f>IF(OR(A285="",N(G285)=0),"",J285/G285)</f>
      </c>
      <c r="L285" s="15">
        <f>IF(A285="","",MONTH(A285))</f>
      </c>
      <c r="M285" s="15">
        <f>IF(A285="","",YEAR(A285))</f>
      </c>
    </row>
    <row r="286" spans="1:13" x14ac:dyDescent="0.25">
      <c r="A286" s="14"/>
      <c r="B286" s="10"/>
      <c r="C286" s="10"/>
      <c r="D286" s="8"/>
      <c r="E286" s="8"/>
      <c r="F286" s="8"/>
      <c r="G286" s="12">
        <f>IF(A286="","",IF(N(C286)=0,1,C286)*N(D286)+N(E286))</f>
      </c>
      <c r="H286" s="12">
        <f>IF(A286="","",Settings!$B$2*IF(N(C286)=0,1,C286)+G286*(Settings!$B$4+Settings!$B$6)+Settings!$B$8)</f>
      </c>
      <c r="I286" s="12">
        <f>IF(A286="","",IF(N(C286)=0,1,C286)*IFERROR(INDEX(Products!$B$2:$B$31,MATCH(B286,Products!$A$2:$A$31,0)),0))</f>
      </c>
      <c r="J286" s="12">
        <f>IF(A286="","",G286-H286-I286-N(F286))</f>
      </c>
      <c r="K286" s="13">
        <f>IF(OR(A286="",N(G286)=0),"",J286/G286)</f>
      </c>
      <c r="L286" s="15">
        <f>IF(A286="","",MONTH(A286))</f>
      </c>
      <c r="M286" s="15">
        <f>IF(A286="","",YEAR(A286))</f>
      </c>
    </row>
    <row r="287" spans="1:13" x14ac:dyDescent="0.25">
      <c r="A287" s="14"/>
      <c r="B287" s="10"/>
      <c r="C287" s="10"/>
      <c r="D287" s="8"/>
      <c r="E287" s="8"/>
      <c r="F287" s="8"/>
      <c r="G287" s="12">
        <f>IF(A287="","",IF(N(C287)=0,1,C287)*N(D287)+N(E287))</f>
      </c>
      <c r="H287" s="12">
        <f>IF(A287="","",Settings!$B$2*IF(N(C287)=0,1,C287)+G287*(Settings!$B$4+Settings!$B$6)+Settings!$B$8)</f>
      </c>
      <c r="I287" s="12">
        <f>IF(A287="","",IF(N(C287)=0,1,C287)*IFERROR(INDEX(Products!$B$2:$B$31,MATCH(B287,Products!$A$2:$A$31,0)),0))</f>
      </c>
      <c r="J287" s="12">
        <f>IF(A287="","",G287-H287-I287-N(F287))</f>
      </c>
      <c r="K287" s="13">
        <f>IF(OR(A287="",N(G287)=0),"",J287/G287)</f>
      </c>
      <c r="L287" s="15">
        <f>IF(A287="","",MONTH(A287))</f>
      </c>
      <c r="M287" s="15">
        <f>IF(A287="","",YEAR(A287))</f>
      </c>
    </row>
    <row r="288" spans="1:13" x14ac:dyDescent="0.25">
      <c r="A288" s="14"/>
      <c r="B288" s="10"/>
      <c r="C288" s="10"/>
      <c r="D288" s="8"/>
      <c r="E288" s="8"/>
      <c r="F288" s="8"/>
      <c r="G288" s="12">
        <f>IF(A288="","",IF(N(C288)=0,1,C288)*N(D288)+N(E288))</f>
      </c>
      <c r="H288" s="12">
        <f>IF(A288="","",Settings!$B$2*IF(N(C288)=0,1,C288)+G288*(Settings!$B$4+Settings!$B$6)+Settings!$B$8)</f>
      </c>
      <c r="I288" s="12">
        <f>IF(A288="","",IF(N(C288)=0,1,C288)*IFERROR(INDEX(Products!$B$2:$B$31,MATCH(B288,Products!$A$2:$A$31,0)),0))</f>
      </c>
      <c r="J288" s="12">
        <f>IF(A288="","",G288-H288-I288-N(F288))</f>
      </c>
      <c r="K288" s="13">
        <f>IF(OR(A288="",N(G288)=0),"",J288/G288)</f>
      </c>
      <c r="L288" s="15">
        <f>IF(A288="","",MONTH(A288))</f>
      </c>
      <c r="M288" s="15">
        <f>IF(A288="","",YEAR(A288))</f>
      </c>
    </row>
    <row r="289" spans="1:13" x14ac:dyDescent="0.25">
      <c r="A289" s="14"/>
      <c r="B289" s="10"/>
      <c r="C289" s="10"/>
      <c r="D289" s="8"/>
      <c r="E289" s="8"/>
      <c r="F289" s="8"/>
      <c r="G289" s="12">
        <f>IF(A289="","",IF(N(C289)=0,1,C289)*N(D289)+N(E289))</f>
      </c>
      <c r="H289" s="12">
        <f>IF(A289="","",Settings!$B$2*IF(N(C289)=0,1,C289)+G289*(Settings!$B$4+Settings!$B$6)+Settings!$B$8)</f>
      </c>
      <c r="I289" s="12">
        <f>IF(A289="","",IF(N(C289)=0,1,C289)*IFERROR(INDEX(Products!$B$2:$B$31,MATCH(B289,Products!$A$2:$A$31,0)),0))</f>
      </c>
      <c r="J289" s="12">
        <f>IF(A289="","",G289-H289-I289-N(F289))</f>
      </c>
      <c r="K289" s="13">
        <f>IF(OR(A289="",N(G289)=0),"",J289/G289)</f>
      </c>
      <c r="L289" s="15">
        <f>IF(A289="","",MONTH(A289))</f>
      </c>
      <c r="M289" s="15">
        <f>IF(A289="","",YEAR(A289))</f>
      </c>
    </row>
    <row r="290" spans="1:13" x14ac:dyDescent="0.25">
      <c r="A290" s="14"/>
      <c r="B290" s="10"/>
      <c r="C290" s="10"/>
      <c r="D290" s="8"/>
      <c r="E290" s="8"/>
      <c r="F290" s="8"/>
      <c r="G290" s="12">
        <f>IF(A290="","",IF(N(C290)=0,1,C290)*N(D290)+N(E290))</f>
      </c>
      <c r="H290" s="12">
        <f>IF(A290="","",Settings!$B$2*IF(N(C290)=0,1,C290)+G290*(Settings!$B$4+Settings!$B$6)+Settings!$B$8)</f>
      </c>
      <c r="I290" s="12">
        <f>IF(A290="","",IF(N(C290)=0,1,C290)*IFERROR(INDEX(Products!$B$2:$B$31,MATCH(B290,Products!$A$2:$A$31,0)),0))</f>
      </c>
      <c r="J290" s="12">
        <f>IF(A290="","",G290-H290-I290-N(F290))</f>
      </c>
      <c r="K290" s="13">
        <f>IF(OR(A290="",N(G290)=0),"",J290/G290)</f>
      </c>
      <c r="L290" s="15">
        <f>IF(A290="","",MONTH(A290))</f>
      </c>
      <c r="M290" s="15">
        <f>IF(A290="","",YEAR(A290))</f>
      </c>
    </row>
    <row r="291" spans="1:13" x14ac:dyDescent="0.25">
      <c r="A291" s="14"/>
      <c r="B291" s="10"/>
      <c r="C291" s="10"/>
      <c r="D291" s="8"/>
      <c r="E291" s="8"/>
      <c r="F291" s="8"/>
      <c r="G291" s="12">
        <f>IF(A291="","",IF(N(C291)=0,1,C291)*N(D291)+N(E291))</f>
      </c>
      <c r="H291" s="12">
        <f>IF(A291="","",Settings!$B$2*IF(N(C291)=0,1,C291)+G291*(Settings!$B$4+Settings!$B$6)+Settings!$B$8)</f>
      </c>
      <c r="I291" s="12">
        <f>IF(A291="","",IF(N(C291)=0,1,C291)*IFERROR(INDEX(Products!$B$2:$B$31,MATCH(B291,Products!$A$2:$A$31,0)),0))</f>
      </c>
      <c r="J291" s="12">
        <f>IF(A291="","",G291-H291-I291-N(F291))</f>
      </c>
      <c r="K291" s="13">
        <f>IF(OR(A291="",N(G291)=0),"",J291/G291)</f>
      </c>
      <c r="L291" s="15">
        <f>IF(A291="","",MONTH(A291))</f>
      </c>
      <c r="M291" s="15">
        <f>IF(A291="","",YEAR(A291))</f>
      </c>
    </row>
    <row r="292" spans="1:13" x14ac:dyDescent="0.25">
      <c r="A292" s="14"/>
      <c r="B292" s="10"/>
      <c r="C292" s="10"/>
      <c r="D292" s="8"/>
      <c r="E292" s="8"/>
      <c r="F292" s="8"/>
      <c r="G292" s="12">
        <f>IF(A292="","",IF(N(C292)=0,1,C292)*N(D292)+N(E292))</f>
      </c>
      <c r="H292" s="12">
        <f>IF(A292="","",Settings!$B$2*IF(N(C292)=0,1,C292)+G292*(Settings!$B$4+Settings!$B$6)+Settings!$B$8)</f>
      </c>
      <c r="I292" s="12">
        <f>IF(A292="","",IF(N(C292)=0,1,C292)*IFERROR(INDEX(Products!$B$2:$B$31,MATCH(B292,Products!$A$2:$A$31,0)),0))</f>
      </c>
      <c r="J292" s="12">
        <f>IF(A292="","",G292-H292-I292-N(F292))</f>
      </c>
      <c r="K292" s="13">
        <f>IF(OR(A292="",N(G292)=0),"",J292/G292)</f>
      </c>
      <c r="L292" s="15">
        <f>IF(A292="","",MONTH(A292))</f>
      </c>
      <c r="M292" s="15">
        <f>IF(A292="","",YEAR(A292))</f>
      </c>
    </row>
    <row r="293" spans="1:13" x14ac:dyDescent="0.25">
      <c r="A293" s="14"/>
      <c r="B293" s="10"/>
      <c r="C293" s="10"/>
      <c r="D293" s="8"/>
      <c r="E293" s="8"/>
      <c r="F293" s="8"/>
      <c r="G293" s="12">
        <f>IF(A293="","",IF(N(C293)=0,1,C293)*N(D293)+N(E293))</f>
      </c>
      <c r="H293" s="12">
        <f>IF(A293="","",Settings!$B$2*IF(N(C293)=0,1,C293)+G293*(Settings!$B$4+Settings!$B$6)+Settings!$B$8)</f>
      </c>
      <c r="I293" s="12">
        <f>IF(A293="","",IF(N(C293)=0,1,C293)*IFERROR(INDEX(Products!$B$2:$B$31,MATCH(B293,Products!$A$2:$A$31,0)),0))</f>
      </c>
      <c r="J293" s="12">
        <f>IF(A293="","",G293-H293-I293-N(F293))</f>
      </c>
      <c r="K293" s="13">
        <f>IF(OR(A293="",N(G293)=0),"",J293/G293)</f>
      </c>
      <c r="L293" s="15">
        <f>IF(A293="","",MONTH(A293))</f>
      </c>
      <c r="M293" s="15">
        <f>IF(A293="","",YEAR(A293))</f>
      </c>
    </row>
    <row r="294" spans="1:13" x14ac:dyDescent="0.25">
      <c r="A294" s="14"/>
      <c r="B294" s="10"/>
      <c r="C294" s="10"/>
      <c r="D294" s="8"/>
      <c r="E294" s="8"/>
      <c r="F294" s="8"/>
      <c r="G294" s="12">
        <f>IF(A294="","",IF(N(C294)=0,1,C294)*N(D294)+N(E294))</f>
      </c>
      <c r="H294" s="12">
        <f>IF(A294="","",Settings!$B$2*IF(N(C294)=0,1,C294)+G294*(Settings!$B$4+Settings!$B$6)+Settings!$B$8)</f>
      </c>
      <c r="I294" s="12">
        <f>IF(A294="","",IF(N(C294)=0,1,C294)*IFERROR(INDEX(Products!$B$2:$B$31,MATCH(B294,Products!$A$2:$A$31,0)),0))</f>
      </c>
      <c r="J294" s="12">
        <f>IF(A294="","",G294-H294-I294-N(F294))</f>
      </c>
      <c r="K294" s="13">
        <f>IF(OR(A294="",N(G294)=0),"",J294/G294)</f>
      </c>
      <c r="L294" s="15">
        <f>IF(A294="","",MONTH(A294))</f>
      </c>
      <c r="M294" s="15">
        <f>IF(A294="","",YEAR(A294))</f>
      </c>
    </row>
    <row r="295" spans="1:13" x14ac:dyDescent="0.25">
      <c r="A295" s="14"/>
      <c r="B295" s="10"/>
      <c r="C295" s="10"/>
      <c r="D295" s="8"/>
      <c r="E295" s="8"/>
      <c r="F295" s="8"/>
      <c r="G295" s="12">
        <f>IF(A295="","",IF(N(C295)=0,1,C295)*N(D295)+N(E295))</f>
      </c>
      <c r="H295" s="12">
        <f>IF(A295="","",Settings!$B$2*IF(N(C295)=0,1,C295)+G295*(Settings!$B$4+Settings!$B$6)+Settings!$B$8)</f>
      </c>
      <c r="I295" s="12">
        <f>IF(A295="","",IF(N(C295)=0,1,C295)*IFERROR(INDEX(Products!$B$2:$B$31,MATCH(B295,Products!$A$2:$A$31,0)),0))</f>
      </c>
      <c r="J295" s="12">
        <f>IF(A295="","",G295-H295-I295-N(F295))</f>
      </c>
      <c r="K295" s="13">
        <f>IF(OR(A295="",N(G295)=0),"",J295/G295)</f>
      </c>
      <c r="L295" s="15">
        <f>IF(A295="","",MONTH(A295))</f>
      </c>
      <c r="M295" s="15">
        <f>IF(A295="","",YEAR(A295))</f>
      </c>
    </row>
    <row r="296" spans="1:13" x14ac:dyDescent="0.25">
      <c r="A296" s="14"/>
      <c r="B296" s="10"/>
      <c r="C296" s="10"/>
      <c r="D296" s="8"/>
      <c r="E296" s="8"/>
      <c r="F296" s="8"/>
      <c r="G296" s="12">
        <f>IF(A296="","",IF(N(C296)=0,1,C296)*N(D296)+N(E296))</f>
      </c>
      <c r="H296" s="12">
        <f>IF(A296="","",Settings!$B$2*IF(N(C296)=0,1,C296)+G296*(Settings!$B$4+Settings!$B$6)+Settings!$B$8)</f>
      </c>
      <c r="I296" s="12">
        <f>IF(A296="","",IF(N(C296)=0,1,C296)*IFERROR(INDEX(Products!$B$2:$B$31,MATCH(B296,Products!$A$2:$A$31,0)),0))</f>
      </c>
      <c r="J296" s="12">
        <f>IF(A296="","",G296-H296-I296-N(F296))</f>
      </c>
      <c r="K296" s="13">
        <f>IF(OR(A296="",N(G296)=0),"",J296/G296)</f>
      </c>
      <c r="L296" s="15">
        <f>IF(A296="","",MONTH(A296))</f>
      </c>
      <c r="M296" s="15">
        <f>IF(A296="","",YEAR(A296))</f>
      </c>
    </row>
    <row r="297" spans="1:13" x14ac:dyDescent="0.25">
      <c r="A297" s="14"/>
      <c r="B297" s="10"/>
      <c r="C297" s="10"/>
      <c r="D297" s="8"/>
      <c r="E297" s="8"/>
      <c r="F297" s="8"/>
      <c r="G297" s="12">
        <f>IF(A297="","",IF(N(C297)=0,1,C297)*N(D297)+N(E297))</f>
      </c>
      <c r="H297" s="12">
        <f>IF(A297="","",Settings!$B$2*IF(N(C297)=0,1,C297)+G297*(Settings!$B$4+Settings!$B$6)+Settings!$B$8)</f>
      </c>
      <c r="I297" s="12">
        <f>IF(A297="","",IF(N(C297)=0,1,C297)*IFERROR(INDEX(Products!$B$2:$B$31,MATCH(B297,Products!$A$2:$A$31,0)),0))</f>
      </c>
      <c r="J297" s="12">
        <f>IF(A297="","",G297-H297-I297-N(F297))</f>
      </c>
      <c r="K297" s="13">
        <f>IF(OR(A297="",N(G297)=0),"",J297/G297)</f>
      </c>
      <c r="L297" s="15">
        <f>IF(A297="","",MONTH(A297))</f>
      </c>
      <c r="M297" s="15">
        <f>IF(A297="","",YEAR(A297))</f>
      </c>
    </row>
    <row r="298" spans="1:13" x14ac:dyDescent="0.25">
      <c r="A298" s="14"/>
      <c r="B298" s="10"/>
      <c r="C298" s="10"/>
      <c r="D298" s="8"/>
      <c r="E298" s="8"/>
      <c r="F298" s="8"/>
      <c r="G298" s="12">
        <f>IF(A298="","",IF(N(C298)=0,1,C298)*N(D298)+N(E298))</f>
      </c>
      <c r="H298" s="12">
        <f>IF(A298="","",Settings!$B$2*IF(N(C298)=0,1,C298)+G298*(Settings!$B$4+Settings!$B$6)+Settings!$B$8)</f>
      </c>
      <c r="I298" s="12">
        <f>IF(A298="","",IF(N(C298)=0,1,C298)*IFERROR(INDEX(Products!$B$2:$B$31,MATCH(B298,Products!$A$2:$A$31,0)),0))</f>
      </c>
      <c r="J298" s="12">
        <f>IF(A298="","",G298-H298-I298-N(F298))</f>
      </c>
      <c r="K298" s="13">
        <f>IF(OR(A298="",N(G298)=0),"",J298/G298)</f>
      </c>
      <c r="L298" s="15">
        <f>IF(A298="","",MONTH(A298))</f>
      </c>
      <c r="M298" s="15">
        <f>IF(A298="","",YEAR(A298))</f>
      </c>
    </row>
    <row r="299" spans="1:13" x14ac:dyDescent="0.25">
      <c r="A299" s="14"/>
      <c r="B299" s="10"/>
      <c r="C299" s="10"/>
      <c r="D299" s="8"/>
      <c r="E299" s="8"/>
      <c r="F299" s="8"/>
      <c r="G299" s="12">
        <f>IF(A299="","",IF(N(C299)=0,1,C299)*N(D299)+N(E299))</f>
      </c>
      <c r="H299" s="12">
        <f>IF(A299="","",Settings!$B$2*IF(N(C299)=0,1,C299)+G299*(Settings!$B$4+Settings!$B$6)+Settings!$B$8)</f>
      </c>
      <c r="I299" s="12">
        <f>IF(A299="","",IF(N(C299)=0,1,C299)*IFERROR(INDEX(Products!$B$2:$B$31,MATCH(B299,Products!$A$2:$A$31,0)),0))</f>
      </c>
      <c r="J299" s="12">
        <f>IF(A299="","",G299-H299-I299-N(F299))</f>
      </c>
      <c r="K299" s="13">
        <f>IF(OR(A299="",N(G299)=0),"",J299/G299)</f>
      </c>
      <c r="L299" s="15">
        <f>IF(A299="","",MONTH(A299))</f>
      </c>
      <c r="M299" s="15">
        <f>IF(A299="","",YEAR(A299))</f>
      </c>
    </row>
    <row r="300" spans="1:13" x14ac:dyDescent="0.25">
      <c r="A300" s="14"/>
      <c r="B300" s="10"/>
      <c r="C300" s="10"/>
      <c r="D300" s="8"/>
      <c r="E300" s="8"/>
      <c r="F300" s="8"/>
      <c r="G300" s="12">
        <f>IF(A300="","",IF(N(C300)=0,1,C300)*N(D300)+N(E300))</f>
      </c>
      <c r="H300" s="12">
        <f>IF(A300="","",Settings!$B$2*IF(N(C300)=0,1,C300)+G300*(Settings!$B$4+Settings!$B$6)+Settings!$B$8)</f>
      </c>
      <c r="I300" s="12">
        <f>IF(A300="","",IF(N(C300)=0,1,C300)*IFERROR(INDEX(Products!$B$2:$B$31,MATCH(B300,Products!$A$2:$A$31,0)),0))</f>
      </c>
      <c r="J300" s="12">
        <f>IF(A300="","",G300-H300-I300-N(F300))</f>
      </c>
      <c r="K300" s="13">
        <f>IF(OR(A300="",N(G300)=0),"",J300/G300)</f>
      </c>
      <c r="L300" s="15">
        <f>IF(A300="","",MONTH(A300))</f>
      </c>
      <c r="M300" s="15">
        <f>IF(A300="","",YEAR(A300))</f>
      </c>
    </row>
    <row r="301" spans="1:13" x14ac:dyDescent="0.25">
      <c r="A301" s="14"/>
      <c r="B301" s="10"/>
      <c r="C301" s="10"/>
      <c r="D301" s="8"/>
      <c r="E301" s="8"/>
      <c r="F301" s="8"/>
      <c r="G301" s="12">
        <f>IF(A301="","",IF(N(C301)=0,1,C301)*N(D301)+N(E301))</f>
      </c>
      <c r="H301" s="12">
        <f>IF(A301="","",Settings!$B$2*IF(N(C301)=0,1,C301)+G301*(Settings!$B$4+Settings!$B$6)+Settings!$B$8)</f>
      </c>
      <c r="I301" s="12">
        <f>IF(A301="","",IF(N(C301)=0,1,C301)*IFERROR(INDEX(Products!$B$2:$B$31,MATCH(B301,Products!$A$2:$A$31,0)),0))</f>
      </c>
      <c r="J301" s="12">
        <f>IF(A301="","",G301-H301-I301-N(F301))</f>
      </c>
      <c r="K301" s="13">
        <f>IF(OR(A301="",N(G301)=0),"",J301/G301)</f>
      </c>
      <c r="L301" s="15">
        <f>IF(A301="","",MONTH(A301))</f>
      </c>
      <c r="M301" s="15">
        <f>IF(A301="","",YEAR(A301))</f>
      </c>
    </row>
  </sheetData>
  <dataValidations count="6">
    <dataValidation type="date" operator="greaterThan" allowBlank="1" showErrorMessage="1" error="Enter a date, e.g. 2026-03-14." sqref="A10:A301">
      <formula1>36526</formula1>
    </dataValidation>
    <dataValidation type="date" operator="greaterThan" allowBlank="1" showErrorMessage="1" error="Enter a date, e.g. 2026-03-14." sqref="A2:A301">
      <formula1>36526</formula1>
    </dataValidation>
    <dataValidation type="list" allowBlank="1" showErrorMessage="1" errorTitle="Pick from the list" error="Choose a value from the drop-down (edit the lists on the Settings tab)." sqref="B10:B301">
      <formula1>Products!$A$2:$A$31</formula1>
    </dataValidation>
    <dataValidation type="list" allowBlank="1" showErrorMessage="1" errorTitle="Pick from the list" error="Choose a value from the drop-down (edit the lists on the Settings tab)." sqref="B2:B301">
      <formula1>Products!$A$2:$A$31</formula1>
    </dataValidation>
    <dataValidation type="decimal" operator="greaterThanOrEqual" allowBlank="1" showErrorMessage="1" error="Enter a number (0 or more)." sqref="C10:F301">
      <formula1>0</formula1>
    </dataValidation>
    <dataValidation type="decimal" operator="greaterThanOrEqual" allowBlank="1" showErrorMessage="1" error="Enter a number (0 or more)." sqref="C2:F301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100"/>
    <pageSetUpPr fitToPage="1"/>
  </sheetPr>
  <dimension ref="A1:G16"/>
  <sheetFormatPr defaultRowHeight="15" outlineLevelRow="0" outlineLevelCol="0" x14ac:dyDescent="55"/>
  <cols>
    <col min="1" max="2" width="8" customWidth="1"/>
    <col min="3" max="3" width="11" customWidth="1"/>
    <col min="4" max="4" width="10" customWidth="1"/>
    <col min="5" max="5" width="11" customWidth="1"/>
    <col min="6" max="7" width="10" customWidth="1"/>
  </cols>
  <sheetData>
    <row r="1" spans="1:1" x14ac:dyDescent="0.25">
      <c r="A1" s="1">
        <f>"Shop dashboard "&amp;Settings!B10</f>
      </c>
    </row>
    <row r="3" spans="1:7" x14ac:dyDescent="0.25">
      <c r="A3" s="4" t="s">
        <v>16</v>
      </c>
      <c r="B3" s="4" t="s">
        <v>17</v>
      </c>
      <c r="C3" s="4" t="s">
        <v>18</v>
      </c>
      <c r="D3" s="4" t="s">
        <v>19</v>
      </c>
      <c r="E3" s="4" t="s">
        <v>20</v>
      </c>
      <c r="F3" s="4" t="s">
        <v>21</v>
      </c>
      <c r="G3" s="4" t="s">
        <v>22</v>
      </c>
    </row>
    <row r="4" spans="1:7" x14ac:dyDescent="0.25">
      <c r="A4" t="s">
        <v>23</v>
      </c>
      <c r="B4">
        <f>COUNTIFS(Orders!$L$2:$L$301,1,Orders!$M$2:$M$301,Settings!$B$10)</f>
      </c>
      <c r="C4" s="5">
        <f>SUMIFS(Orders!$G$2:$G$301,Orders!$L$2:$L$301,1,Orders!$M$2:$M$301,Settings!$B$10)</f>
      </c>
      <c r="D4" s="5">
        <f>SUMIFS(Orders!$H$2:$H$301,Orders!$L$2:$L$301,1,Orders!$M$2:$M$301,Settings!$B$10)</f>
      </c>
      <c r="E4" s="5">
        <f>SUMIFS(Orders!$I$2:$I$301,Orders!$L$2:$L$301,1,Orders!$M$2:$M$301,Settings!$B$10)</f>
      </c>
      <c r="F4" s="5">
        <f>SUMIFS(Orders!$F$2:$F$301,Orders!$L$2:$L$301,1,Orders!$M$2:$M$301,Settings!$B$10)</f>
      </c>
      <c r="G4" s="5">
        <f>C4-D4-E4-F4</f>
      </c>
    </row>
    <row r="5" spans="1:7" x14ac:dyDescent="0.25">
      <c r="A5" t="s">
        <v>24</v>
      </c>
      <c r="B5">
        <f>COUNTIFS(Orders!$L$2:$L$301,2,Orders!$M$2:$M$301,Settings!$B$10)</f>
      </c>
      <c r="C5" s="5">
        <f>SUMIFS(Orders!$G$2:$G$301,Orders!$L$2:$L$301,2,Orders!$M$2:$M$301,Settings!$B$10)</f>
      </c>
      <c r="D5" s="5">
        <f>SUMIFS(Orders!$H$2:$H$301,Orders!$L$2:$L$301,2,Orders!$M$2:$M$301,Settings!$B$10)</f>
      </c>
      <c r="E5" s="5">
        <f>SUMIFS(Orders!$I$2:$I$301,Orders!$L$2:$L$301,2,Orders!$M$2:$M$301,Settings!$B$10)</f>
      </c>
      <c r="F5" s="5">
        <f>SUMIFS(Orders!$F$2:$F$301,Orders!$L$2:$L$301,2,Orders!$M$2:$M$301,Settings!$B$10)</f>
      </c>
      <c r="G5" s="5">
        <f>C5-D5-E5-F5</f>
      </c>
    </row>
    <row r="6" spans="1:7" x14ac:dyDescent="0.25">
      <c r="A6" t="s">
        <v>25</v>
      </c>
      <c r="B6">
        <f>COUNTIFS(Orders!$L$2:$L$301,3,Orders!$M$2:$M$301,Settings!$B$10)</f>
      </c>
      <c r="C6" s="5">
        <f>SUMIFS(Orders!$G$2:$G$301,Orders!$L$2:$L$301,3,Orders!$M$2:$M$301,Settings!$B$10)</f>
      </c>
      <c r="D6" s="5">
        <f>SUMIFS(Orders!$H$2:$H$301,Orders!$L$2:$L$301,3,Orders!$M$2:$M$301,Settings!$B$10)</f>
      </c>
      <c r="E6" s="5">
        <f>SUMIFS(Orders!$I$2:$I$301,Orders!$L$2:$L$301,3,Orders!$M$2:$M$301,Settings!$B$10)</f>
      </c>
      <c r="F6" s="5">
        <f>SUMIFS(Orders!$F$2:$F$301,Orders!$L$2:$L$301,3,Orders!$M$2:$M$301,Settings!$B$10)</f>
      </c>
      <c r="G6" s="5">
        <f>C6-D6-E6-F6</f>
      </c>
    </row>
    <row r="7" spans="1:7" x14ac:dyDescent="0.25">
      <c r="A7" t="s">
        <v>26</v>
      </c>
      <c r="B7">
        <f>COUNTIFS(Orders!$L$2:$L$301,4,Orders!$M$2:$M$301,Settings!$B$10)</f>
      </c>
      <c r="C7" s="5">
        <f>SUMIFS(Orders!$G$2:$G$301,Orders!$L$2:$L$301,4,Orders!$M$2:$M$301,Settings!$B$10)</f>
      </c>
      <c r="D7" s="5">
        <f>SUMIFS(Orders!$H$2:$H$301,Orders!$L$2:$L$301,4,Orders!$M$2:$M$301,Settings!$B$10)</f>
      </c>
      <c r="E7" s="5">
        <f>SUMIFS(Orders!$I$2:$I$301,Orders!$L$2:$L$301,4,Orders!$M$2:$M$301,Settings!$B$10)</f>
      </c>
      <c r="F7" s="5">
        <f>SUMIFS(Orders!$F$2:$F$301,Orders!$L$2:$L$301,4,Orders!$M$2:$M$301,Settings!$B$10)</f>
      </c>
      <c r="G7" s="5">
        <f>C7-D7-E7-F7</f>
      </c>
    </row>
    <row r="8" spans="1:7" x14ac:dyDescent="0.25">
      <c r="A8" t="s">
        <v>27</v>
      </c>
      <c r="B8">
        <f>COUNTIFS(Orders!$L$2:$L$301,5,Orders!$M$2:$M$301,Settings!$B$10)</f>
      </c>
      <c r="C8" s="5">
        <f>SUMIFS(Orders!$G$2:$G$301,Orders!$L$2:$L$301,5,Orders!$M$2:$M$301,Settings!$B$10)</f>
      </c>
      <c r="D8" s="5">
        <f>SUMIFS(Orders!$H$2:$H$301,Orders!$L$2:$L$301,5,Orders!$M$2:$M$301,Settings!$B$10)</f>
      </c>
      <c r="E8" s="5">
        <f>SUMIFS(Orders!$I$2:$I$301,Orders!$L$2:$L$301,5,Orders!$M$2:$M$301,Settings!$B$10)</f>
      </c>
      <c r="F8" s="5">
        <f>SUMIFS(Orders!$F$2:$F$301,Orders!$L$2:$L$301,5,Orders!$M$2:$M$301,Settings!$B$10)</f>
      </c>
      <c r="G8" s="5">
        <f>C8-D8-E8-F8</f>
      </c>
    </row>
    <row r="9" spans="1:7" x14ac:dyDescent="0.25">
      <c r="A9" t="s">
        <v>28</v>
      </c>
      <c r="B9">
        <f>COUNTIFS(Orders!$L$2:$L$301,6,Orders!$M$2:$M$301,Settings!$B$10)</f>
      </c>
      <c r="C9" s="5">
        <f>SUMIFS(Orders!$G$2:$G$301,Orders!$L$2:$L$301,6,Orders!$M$2:$M$301,Settings!$B$10)</f>
      </c>
      <c r="D9" s="5">
        <f>SUMIFS(Orders!$H$2:$H$301,Orders!$L$2:$L$301,6,Orders!$M$2:$M$301,Settings!$B$10)</f>
      </c>
      <c r="E9" s="5">
        <f>SUMIFS(Orders!$I$2:$I$301,Orders!$L$2:$L$301,6,Orders!$M$2:$M$301,Settings!$B$10)</f>
      </c>
      <c r="F9" s="5">
        <f>SUMIFS(Orders!$F$2:$F$301,Orders!$L$2:$L$301,6,Orders!$M$2:$M$301,Settings!$B$10)</f>
      </c>
      <c r="G9" s="5">
        <f>C9-D9-E9-F9</f>
      </c>
    </row>
    <row r="10" spans="1:7" x14ac:dyDescent="0.25">
      <c r="A10" t="s">
        <v>29</v>
      </c>
      <c r="B10">
        <f>COUNTIFS(Orders!$L$2:$L$301,7,Orders!$M$2:$M$301,Settings!$B$10)</f>
      </c>
      <c r="C10" s="5">
        <f>SUMIFS(Orders!$G$2:$G$301,Orders!$L$2:$L$301,7,Orders!$M$2:$M$301,Settings!$B$10)</f>
      </c>
      <c r="D10" s="5">
        <f>SUMIFS(Orders!$H$2:$H$301,Orders!$L$2:$L$301,7,Orders!$M$2:$M$301,Settings!$B$10)</f>
      </c>
      <c r="E10" s="5">
        <f>SUMIFS(Orders!$I$2:$I$301,Orders!$L$2:$L$301,7,Orders!$M$2:$M$301,Settings!$B$10)</f>
      </c>
      <c r="F10" s="5">
        <f>SUMIFS(Orders!$F$2:$F$301,Orders!$L$2:$L$301,7,Orders!$M$2:$M$301,Settings!$B$10)</f>
      </c>
      <c r="G10" s="5">
        <f>C10-D10-E10-F10</f>
      </c>
    </row>
    <row r="11" spans="1:7" x14ac:dyDescent="0.25">
      <c r="A11" t="s">
        <v>30</v>
      </c>
      <c r="B11">
        <f>COUNTIFS(Orders!$L$2:$L$301,8,Orders!$M$2:$M$301,Settings!$B$10)</f>
      </c>
      <c r="C11" s="5">
        <f>SUMIFS(Orders!$G$2:$G$301,Orders!$L$2:$L$301,8,Orders!$M$2:$M$301,Settings!$B$10)</f>
      </c>
      <c r="D11" s="5">
        <f>SUMIFS(Orders!$H$2:$H$301,Orders!$L$2:$L$301,8,Orders!$M$2:$M$301,Settings!$B$10)</f>
      </c>
      <c r="E11" s="5">
        <f>SUMIFS(Orders!$I$2:$I$301,Orders!$L$2:$L$301,8,Orders!$M$2:$M$301,Settings!$B$10)</f>
      </c>
      <c r="F11" s="5">
        <f>SUMIFS(Orders!$F$2:$F$301,Orders!$L$2:$L$301,8,Orders!$M$2:$M$301,Settings!$B$10)</f>
      </c>
      <c r="G11" s="5">
        <f>C11-D11-E11-F11</f>
      </c>
    </row>
    <row r="12" spans="1:7" x14ac:dyDescent="0.25">
      <c r="A12" t="s">
        <v>31</v>
      </c>
      <c r="B12">
        <f>COUNTIFS(Orders!$L$2:$L$301,9,Orders!$M$2:$M$301,Settings!$B$10)</f>
      </c>
      <c r="C12" s="5">
        <f>SUMIFS(Orders!$G$2:$G$301,Orders!$L$2:$L$301,9,Orders!$M$2:$M$301,Settings!$B$10)</f>
      </c>
      <c r="D12" s="5">
        <f>SUMIFS(Orders!$H$2:$H$301,Orders!$L$2:$L$301,9,Orders!$M$2:$M$301,Settings!$B$10)</f>
      </c>
      <c r="E12" s="5">
        <f>SUMIFS(Orders!$I$2:$I$301,Orders!$L$2:$L$301,9,Orders!$M$2:$M$301,Settings!$B$10)</f>
      </c>
      <c r="F12" s="5">
        <f>SUMIFS(Orders!$F$2:$F$301,Orders!$L$2:$L$301,9,Orders!$M$2:$M$301,Settings!$B$10)</f>
      </c>
      <c r="G12" s="5">
        <f>C12-D12-E12-F12</f>
      </c>
    </row>
    <row r="13" spans="1:7" x14ac:dyDescent="0.25">
      <c r="A13" t="s">
        <v>32</v>
      </c>
      <c r="B13">
        <f>COUNTIFS(Orders!$L$2:$L$301,10,Orders!$M$2:$M$301,Settings!$B$10)</f>
      </c>
      <c r="C13" s="5">
        <f>SUMIFS(Orders!$G$2:$G$301,Orders!$L$2:$L$301,10,Orders!$M$2:$M$301,Settings!$B$10)</f>
      </c>
      <c r="D13" s="5">
        <f>SUMIFS(Orders!$H$2:$H$301,Orders!$L$2:$L$301,10,Orders!$M$2:$M$301,Settings!$B$10)</f>
      </c>
      <c r="E13" s="5">
        <f>SUMIFS(Orders!$I$2:$I$301,Orders!$L$2:$L$301,10,Orders!$M$2:$M$301,Settings!$B$10)</f>
      </c>
      <c r="F13" s="5">
        <f>SUMIFS(Orders!$F$2:$F$301,Orders!$L$2:$L$301,10,Orders!$M$2:$M$301,Settings!$B$10)</f>
      </c>
      <c r="G13" s="5">
        <f>C13-D13-E13-F13</f>
      </c>
    </row>
    <row r="14" spans="1:7" x14ac:dyDescent="0.25">
      <c r="A14" t="s">
        <v>33</v>
      </c>
      <c r="B14">
        <f>COUNTIFS(Orders!$L$2:$L$301,11,Orders!$M$2:$M$301,Settings!$B$10)</f>
      </c>
      <c r="C14" s="5">
        <f>SUMIFS(Orders!$G$2:$G$301,Orders!$L$2:$L$301,11,Orders!$M$2:$M$301,Settings!$B$10)</f>
      </c>
      <c r="D14" s="5">
        <f>SUMIFS(Orders!$H$2:$H$301,Orders!$L$2:$L$301,11,Orders!$M$2:$M$301,Settings!$B$10)</f>
      </c>
      <c r="E14" s="5">
        <f>SUMIFS(Orders!$I$2:$I$301,Orders!$L$2:$L$301,11,Orders!$M$2:$M$301,Settings!$B$10)</f>
      </c>
      <c r="F14" s="5">
        <f>SUMIFS(Orders!$F$2:$F$301,Orders!$L$2:$L$301,11,Orders!$M$2:$M$301,Settings!$B$10)</f>
      </c>
      <c r="G14" s="5">
        <f>C14-D14-E14-F14</f>
      </c>
    </row>
    <row r="15" spans="1:7" x14ac:dyDescent="0.25">
      <c r="A15" t="s">
        <v>34</v>
      </c>
      <c r="B15">
        <f>COUNTIFS(Orders!$L$2:$L$301,12,Orders!$M$2:$M$301,Settings!$B$10)</f>
      </c>
      <c r="C15" s="5">
        <f>SUMIFS(Orders!$G$2:$G$301,Orders!$L$2:$L$301,12,Orders!$M$2:$M$301,Settings!$B$10)</f>
      </c>
      <c r="D15" s="5">
        <f>SUMIFS(Orders!$H$2:$H$301,Orders!$L$2:$L$301,12,Orders!$M$2:$M$301,Settings!$B$10)</f>
      </c>
      <c r="E15" s="5">
        <f>SUMIFS(Orders!$I$2:$I$301,Orders!$L$2:$L$301,12,Orders!$M$2:$M$301,Settings!$B$10)</f>
      </c>
      <c r="F15" s="5">
        <f>SUMIFS(Orders!$F$2:$F$301,Orders!$L$2:$L$301,12,Orders!$M$2:$M$301,Settings!$B$10)</f>
      </c>
      <c r="G15" s="5">
        <f>C15-D15-E15-F15</f>
      </c>
    </row>
    <row r="16" spans="1:7" x14ac:dyDescent="0.25">
      <c r="A16" s="6" t="s">
        <v>35</v>
      </c>
      <c r="B16" s="6">
        <f>SUM(B4:B15)</f>
      </c>
      <c r="C16" s="7">
        <f>SUM(C4:C15)</f>
      </c>
      <c r="D16" s="7">
        <f>SUM(D4:D15)</f>
      </c>
      <c r="E16" s="7">
        <f>SUM(E4:E15)</f>
      </c>
      <c r="F16" s="7">
        <f>SUM(F4:F15)</f>
      </c>
      <c r="G16" s="7">
        <f>SUM(G4:G15)</f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How to use</vt:lpstr>
      <vt:lpstr>Dashboard</vt:lpstr>
      <vt:lpstr>Settings</vt:lpstr>
      <vt:lpstr>Products</vt:lpstr>
      <vt:lpstr>Orders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Tuper</dc:creator>
  <dc:title/>
  <dc:subject/>
  <dc:description/>
  <cp:keywords/>
  <cp:category/>
  <cp:lastModifiedBy>Unknown</cp:lastModifiedBy>
  <dcterms:created xsi:type="dcterms:W3CDTF">2026-11-02T00:00:00Z</dcterms:created>
  <dcterms:modified xsi:type="dcterms:W3CDTF">2026-11-02T00:20:59Z</dcterms:modified>
</cp:coreProperties>
</file>